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80" windowWidth="15330" windowHeight="957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DR256" i="1"/>
  <c r="BF40" l="1"/>
  <c r="BI53" s="1"/>
  <c r="BF34"/>
  <c r="BI52" s="1"/>
  <c r="BF28"/>
  <c r="BI51" s="1"/>
  <c r="Q911"/>
  <c r="BF46"/>
  <c r="BI54" s="1"/>
  <c r="Q912" l="1"/>
  <c r="P912"/>
  <c r="O912"/>
  <c r="N912"/>
  <c r="M912"/>
  <c r="L912"/>
  <c r="S912"/>
  <c r="R912"/>
  <c r="BT91"/>
  <c r="BS91"/>
  <c r="BT72"/>
  <c r="BS72"/>
  <c r="CT103" l="1"/>
  <c r="CT51" l="1"/>
  <c r="BF41"/>
  <c r="BJ53" s="1"/>
  <c r="BF35"/>
  <c r="BJ52" s="1"/>
  <c r="BF29"/>
  <c r="BJ51" s="1"/>
  <c r="BF47"/>
  <c r="BJ54" s="1"/>
  <c r="BF14" l="1"/>
  <c r="BF19" s="1"/>
  <c r="BF20" s="1"/>
  <c r="BF21" s="1"/>
  <c r="BF22" s="1"/>
  <c r="BF23" s="1"/>
  <c r="BF64" s="1"/>
  <c r="DX10" s="1"/>
  <c r="DX11" s="1"/>
  <c r="DX12" s="1"/>
  <c r="DX13" s="1"/>
  <c r="DX14" s="1"/>
  <c r="DX15" s="1"/>
  <c r="DX16" s="1"/>
  <c r="DX17" s="1"/>
  <c r="DX18" s="1"/>
  <c r="DX19" s="1"/>
  <c r="BF39"/>
  <c r="BH53" s="1"/>
  <c r="BF38"/>
  <c r="BG53" s="1"/>
  <c r="BF33"/>
  <c r="BH52" s="1"/>
  <c r="BF32"/>
  <c r="BG52" s="1"/>
  <c r="BF27"/>
  <c r="BH51" s="1"/>
  <c r="BF26"/>
  <c r="BG51" s="1"/>
  <c r="BF45"/>
  <c r="BH54" s="1"/>
  <c r="BF44"/>
  <c r="BG54" s="1"/>
  <c r="DX21" l="1"/>
  <c r="DX27" s="1"/>
  <c r="BS143" s="1"/>
  <c r="DX23"/>
  <c r="DX31" s="1"/>
  <c r="BS145" s="1"/>
  <c r="DX24"/>
  <c r="DX33" s="1"/>
  <c r="BS146" s="1"/>
  <c r="DX22"/>
  <c r="DX29" s="1"/>
  <c r="BS144" s="1"/>
  <c r="AT488" s="1"/>
  <c r="BF63"/>
  <c r="BF17" s="1"/>
  <c r="BF60"/>
  <c r="BF62"/>
  <c r="BF61"/>
  <c r="AQ459" l="1"/>
  <c r="AR458" s="1"/>
  <c r="CT21"/>
  <c r="CT73" s="1"/>
  <c r="CT75" s="1"/>
  <c r="CT76" s="1"/>
  <c r="CT84" s="1"/>
  <c r="CT89" s="1"/>
  <c r="CT90" s="1"/>
  <c r="CH118"/>
  <c r="AD19"/>
  <c r="Y19" s="1"/>
  <c r="AD20"/>
  <c r="Y20" s="1"/>
  <c r="BE70"/>
  <c r="AR448" l="1"/>
  <c r="AQ448"/>
  <c r="AQ447"/>
  <c r="AS448"/>
  <c r="AR407"/>
  <c r="Y51"/>
  <c r="Y52" s="1"/>
  <c r="Y53" s="1"/>
  <c r="Y54" s="1"/>
  <c r="Y24"/>
  <c r="Y25" s="1"/>
  <c r="Y26" s="1"/>
  <c r="Y27" s="1"/>
  <c r="Y30" s="1"/>
  <c r="AP472"/>
  <c r="AP391"/>
  <c r="AP432"/>
  <c r="AR457"/>
  <c r="AR455"/>
  <c r="AR456"/>
  <c r="CT23"/>
  <c r="CT24" s="1"/>
  <c r="CT32" s="1"/>
  <c r="CT37" s="1"/>
  <c r="CT38" s="1"/>
  <c r="AQ487" l="1"/>
  <c r="AQ406"/>
  <c r="AR488"/>
  <c r="AS407"/>
  <c r="AQ407"/>
  <c r="AQ488"/>
  <c r="Y56"/>
  <c r="Y57"/>
  <c r="Y29"/>
  <c r="Y31" s="1"/>
  <c r="Y34" s="1"/>
  <c r="Y35" s="1"/>
  <c r="BY78" l="1"/>
  <c r="CB78" s="1"/>
  <c r="Y58"/>
  <c r="Y61" s="1"/>
  <c r="Y62" s="1"/>
  <c r="Y45"/>
  <c r="Y47" s="1"/>
  <c r="AC47" s="1"/>
  <c r="BS119" s="1"/>
  <c r="Y46"/>
  <c r="Y48" s="1"/>
  <c r="AC48" s="1"/>
  <c r="BS120" s="1"/>
  <c r="AP485" s="1"/>
  <c r="Y43"/>
  <c r="Y41"/>
  <c r="Y42"/>
  <c r="Y38"/>
  <c r="Y39"/>
  <c r="Y37"/>
  <c r="AP444" l="1"/>
  <c r="AP484"/>
  <c r="AP445"/>
  <c r="Y65"/>
  <c r="AD65" s="1"/>
  <c r="BT23" s="1"/>
  <c r="CL82" s="1"/>
  <c r="CL86" s="1"/>
  <c r="CL87" s="1"/>
  <c r="CL88" s="1"/>
  <c r="BY97"/>
  <c r="CB97" s="1"/>
  <c r="Y74"/>
  <c r="Y76" s="1"/>
  <c r="AC76" s="1"/>
  <c r="CB120" s="1"/>
  <c r="AT445" s="1"/>
  <c r="Y70"/>
  <c r="AD70" s="1"/>
  <c r="Y71"/>
  <c r="AD71" s="1"/>
  <c r="Y69"/>
  <c r="AD69" s="1"/>
  <c r="Y73"/>
  <c r="Y75" s="1"/>
  <c r="AC75" s="1"/>
  <c r="CB119" s="1"/>
  <c r="AT444" s="1"/>
  <c r="Y66"/>
  <c r="AD66" s="1"/>
  <c r="Y67"/>
  <c r="AD67" s="1"/>
  <c r="AP403"/>
  <c r="AP404"/>
  <c r="AD42"/>
  <c r="AD43"/>
  <c r="AD41"/>
  <c r="AD37"/>
  <c r="AD38"/>
  <c r="AD39"/>
  <c r="BY46" l="1"/>
  <c r="AT485"/>
  <c r="AT484"/>
  <c r="AT404"/>
  <c r="AT403"/>
  <c r="CL89"/>
  <c r="BT25"/>
  <c r="CL84" s="1"/>
  <c r="CL96" s="1"/>
  <c r="CL97" s="1"/>
  <c r="CL99" s="1"/>
  <c r="CA46"/>
  <c r="BT27"/>
  <c r="CO82" s="1"/>
  <c r="CO86" s="1"/>
  <c r="CO87" s="1"/>
  <c r="CO88" s="1"/>
  <c r="CB46"/>
  <c r="BT29"/>
  <c r="CO84" s="1"/>
  <c r="CO96" s="1"/>
  <c r="CO97" s="1"/>
  <c r="CO98" s="1"/>
  <c r="CD46"/>
  <c r="BT28"/>
  <c r="CO83" s="1"/>
  <c r="CO91" s="1"/>
  <c r="CO92" s="1"/>
  <c r="CO93" s="1"/>
  <c r="CC46"/>
  <c r="BT24"/>
  <c r="CL83" s="1"/>
  <c r="CL91" s="1"/>
  <c r="CL92" s="1"/>
  <c r="CL93" s="1"/>
  <c r="BZ46"/>
  <c r="BR27"/>
  <c r="CO18" s="1"/>
  <c r="CO22" s="1"/>
  <c r="CO23" s="1"/>
  <c r="CO24" s="1"/>
  <c r="BV46"/>
  <c r="BR23"/>
  <c r="CL18" s="1"/>
  <c r="CL22" s="1"/>
  <c r="CL23" s="1"/>
  <c r="CL24" s="1"/>
  <c r="BS46"/>
  <c r="BR24"/>
  <c r="CL19" s="1"/>
  <c r="CL27" s="1"/>
  <c r="CL28" s="1"/>
  <c r="CL29" s="1"/>
  <c r="BT46"/>
  <c r="BR28"/>
  <c r="CO19" s="1"/>
  <c r="CO27" s="1"/>
  <c r="CO28" s="1"/>
  <c r="CO30" s="1"/>
  <c r="BW46"/>
  <c r="BR25"/>
  <c r="CL20" s="1"/>
  <c r="CL32" s="1"/>
  <c r="CL33" s="1"/>
  <c r="CL34" s="1"/>
  <c r="BU46"/>
  <c r="BR29"/>
  <c r="CO20" s="1"/>
  <c r="CO32" s="1"/>
  <c r="CO33" s="1"/>
  <c r="CO34" s="1"/>
  <c r="BX46"/>
  <c r="CO89"/>
  <c r="CL123"/>
  <c r="CL105"/>
  <c r="CL111"/>
  <c r="CL98" l="1"/>
  <c r="CL113" s="1"/>
  <c r="CO94"/>
  <c r="CL94"/>
  <c r="CL100" s="1"/>
  <c r="CO99"/>
  <c r="CL35"/>
  <c r="CL25"/>
  <c r="CO29"/>
  <c r="CO57" s="1"/>
  <c r="CO35"/>
  <c r="CL30"/>
  <c r="CO25"/>
  <c r="CL106"/>
  <c r="CL112"/>
  <c r="CL124"/>
  <c r="CO47"/>
  <c r="CO56"/>
  <c r="CO41"/>
  <c r="CO112"/>
  <c r="CO124"/>
  <c r="CO106"/>
  <c r="CO113"/>
  <c r="CO125"/>
  <c r="CO127" s="1"/>
  <c r="CO107"/>
  <c r="CO123"/>
  <c r="CO105"/>
  <c r="CO111"/>
  <c r="CO49"/>
  <c r="CO58"/>
  <c r="CO60" s="1"/>
  <c r="CO43"/>
  <c r="CL56"/>
  <c r="CL47"/>
  <c r="CL41"/>
  <c r="CL49"/>
  <c r="CL58"/>
  <c r="CL60" s="1"/>
  <c r="CL43"/>
  <c r="CL57"/>
  <c r="CL42"/>
  <c r="CL48"/>
  <c r="CL125" l="1"/>
  <c r="CL127" s="1"/>
  <c r="CL128" s="1"/>
  <c r="CL129" s="1"/>
  <c r="CL107"/>
  <c r="CL108" s="1"/>
  <c r="CL144" s="1"/>
  <c r="CO100"/>
  <c r="CO144" s="1"/>
  <c r="CL36"/>
  <c r="CL64" s="1"/>
  <c r="CO42"/>
  <c r="CO44" s="1"/>
  <c r="CL77" s="1"/>
  <c r="CO48"/>
  <c r="CO50" s="1"/>
  <c r="CO51" s="1"/>
  <c r="CO36"/>
  <c r="CO64" s="1"/>
  <c r="CO108"/>
  <c r="CL145" s="1"/>
  <c r="CL114"/>
  <c r="CL115" s="1"/>
  <c r="CL131"/>
  <c r="CL101"/>
  <c r="CO145"/>
  <c r="CL50"/>
  <c r="CL51" s="1"/>
  <c r="CL61"/>
  <c r="CL62" s="1"/>
  <c r="CL44"/>
  <c r="CO61"/>
  <c r="CO62" s="1"/>
  <c r="CO114"/>
  <c r="CO115" s="1"/>
  <c r="CO128"/>
  <c r="CO129" s="1"/>
  <c r="CL146" l="1"/>
  <c r="CO138"/>
  <c r="BY95" s="1"/>
  <c r="CB95" s="1"/>
  <c r="CO139"/>
  <c r="CO140" s="1"/>
  <c r="BY96" s="1"/>
  <c r="CB96" s="1"/>
  <c r="CL141"/>
  <c r="BY94" s="1"/>
  <c r="CB94" s="1"/>
  <c r="CL140"/>
  <c r="BY93" s="1"/>
  <c r="CB93" s="1"/>
  <c r="CO70"/>
  <c r="BY76" s="1"/>
  <c r="CB76" s="1"/>
  <c r="CL72"/>
  <c r="BY75" s="1"/>
  <c r="CB75" s="1"/>
  <c r="CL73"/>
  <c r="BY74" s="1"/>
  <c r="CB74" s="1"/>
  <c r="CO71"/>
  <c r="CL37"/>
  <c r="CO131"/>
  <c r="CO101"/>
  <c r="CO76"/>
  <c r="CO77"/>
  <c r="CO37"/>
  <c r="CL109"/>
  <c r="CL116" s="1"/>
  <c r="CL139" s="1"/>
  <c r="CO109"/>
  <c r="CO116" s="1"/>
  <c r="CO137" s="1"/>
  <c r="CO45"/>
  <c r="CO52" s="1"/>
  <c r="CO69" s="1"/>
  <c r="CL45"/>
  <c r="CL52" s="1"/>
  <c r="CL71" s="1"/>
  <c r="CZ99" s="1"/>
  <c r="CL76"/>
  <c r="CL78" s="1"/>
  <c r="CO146"/>
  <c r="CA54" s="1"/>
  <c r="CA55" s="1"/>
  <c r="BY92" l="1"/>
  <c r="CB92" s="1"/>
  <c r="CZ101"/>
  <c r="BY91"/>
  <c r="CZ102"/>
  <c r="BY73"/>
  <c r="CB73" s="1"/>
  <c r="CZ100"/>
  <c r="BY72"/>
  <c r="CO72"/>
  <c r="BY77" s="1"/>
  <c r="CO78"/>
  <c r="BS54" s="1"/>
  <c r="CO132"/>
  <c r="CO133" s="1"/>
  <c r="CO134" s="1"/>
  <c r="CL117"/>
  <c r="CL53"/>
  <c r="CT115"/>
  <c r="CZ82"/>
  <c r="CO117"/>
  <c r="CL132"/>
  <c r="CL133" s="1"/>
  <c r="CL134" s="1"/>
  <c r="CO53"/>
  <c r="CO65"/>
  <c r="CO66" s="1"/>
  <c r="CO67" s="1"/>
  <c r="BS65" s="1"/>
  <c r="CL65"/>
  <c r="CB91" l="1"/>
  <c r="CZ103"/>
  <c r="CB72"/>
  <c r="CT77"/>
  <c r="CT78" s="1"/>
  <c r="CT79" s="1"/>
  <c r="CT85" s="1"/>
  <c r="CT91" s="1"/>
  <c r="CT92" s="1"/>
  <c r="CT93" s="1"/>
  <c r="CT94" s="1"/>
  <c r="CT95" s="1"/>
  <c r="CA64"/>
  <c r="CT80"/>
  <c r="CT81" s="1"/>
  <c r="CT82" s="1"/>
  <c r="CT86" s="1"/>
  <c r="CA65"/>
  <c r="BS55"/>
  <c r="CT28"/>
  <c r="CT29" s="1"/>
  <c r="CT30" s="1"/>
  <c r="CT34" s="1"/>
  <c r="CB77"/>
  <c r="CT63"/>
  <c r="CZ81"/>
  <c r="CZ83" s="1"/>
  <c r="CL66"/>
  <c r="CL67" s="1"/>
  <c r="BS64" s="1"/>
  <c r="CT108" l="1"/>
  <c r="CT116"/>
  <c r="CA68" s="1"/>
  <c r="CT100"/>
  <c r="CT101" s="1"/>
  <c r="CT98"/>
  <c r="CT99" s="1"/>
  <c r="CT25"/>
  <c r="CT26" s="1"/>
  <c r="CT27" s="1"/>
  <c r="CT33" s="1"/>
  <c r="CT39" s="1"/>
  <c r="CT40" s="1"/>
  <c r="CT41" s="1"/>
  <c r="CT42" s="1"/>
  <c r="CT43" s="1"/>
  <c r="CT56" s="1"/>
  <c r="CZ16" l="1"/>
  <c r="CZ23" s="1"/>
  <c r="DD241"/>
  <c r="DF203" s="1"/>
  <c r="DF204" s="1"/>
  <c r="DF205" s="1"/>
  <c r="DF206" s="1"/>
  <c r="DF207" s="1"/>
  <c r="CZ13"/>
  <c r="CZ22" s="1"/>
  <c r="DD77"/>
  <c r="DF39" s="1"/>
  <c r="DF40" s="1"/>
  <c r="DF41" s="1"/>
  <c r="DF42" s="1"/>
  <c r="DF43" s="1"/>
  <c r="CT102"/>
  <c r="CT104" s="1"/>
  <c r="CT105" s="1"/>
  <c r="CT106" s="1"/>
  <c r="CT109" s="1"/>
  <c r="CT46"/>
  <c r="CT47" s="1"/>
  <c r="CT48"/>
  <c r="CT49" s="1"/>
  <c r="CT64"/>
  <c r="CZ24" l="1"/>
  <c r="CZ28" s="1"/>
  <c r="CZ29" s="1"/>
  <c r="CZ30" s="1"/>
  <c r="CZ17"/>
  <c r="CZ52" s="1"/>
  <c r="CZ54" s="1"/>
  <c r="DD323"/>
  <c r="DF285" s="1"/>
  <c r="DF286" s="1"/>
  <c r="DF287" s="1"/>
  <c r="DF288" s="1"/>
  <c r="DF289" s="1"/>
  <c r="DF208"/>
  <c r="DF209" s="1"/>
  <c r="DF210" s="1"/>
  <c r="DF211" s="1"/>
  <c r="DF212" s="1"/>
  <c r="DF44"/>
  <c r="DF45" s="1"/>
  <c r="DF46" s="1"/>
  <c r="DF47" s="1"/>
  <c r="DF48" s="1"/>
  <c r="CT117"/>
  <c r="CA69" s="1"/>
  <c r="BS68"/>
  <c r="CT50"/>
  <c r="CT52" s="1"/>
  <c r="CT53" s="1"/>
  <c r="CT54" s="1"/>
  <c r="CT65" s="1"/>
  <c r="CZ36" l="1"/>
  <c r="CZ37" s="1"/>
  <c r="CZ38" s="1"/>
  <c r="CZ25"/>
  <c r="CZ27" s="1"/>
  <c r="CZ32" s="1"/>
  <c r="CZ34"/>
  <c r="CZ35" s="1"/>
  <c r="DF174"/>
  <c r="DF175" s="1"/>
  <c r="DF187"/>
  <c r="DF290"/>
  <c r="DF291" s="1"/>
  <c r="DF292" s="1"/>
  <c r="DF293" s="1"/>
  <c r="DF294" s="1"/>
  <c r="DF10"/>
  <c r="DF11" s="1"/>
  <c r="DF23"/>
  <c r="BS69"/>
  <c r="CT57"/>
  <c r="DD159" s="1"/>
  <c r="DF121" s="1"/>
  <c r="DF122" s="1"/>
  <c r="DF123" s="1"/>
  <c r="DF124" s="1"/>
  <c r="DF125" s="1"/>
  <c r="CZ40" l="1"/>
  <c r="CZ43" s="1"/>
  <c r="DF126"/>
  <c r="DF127" s="1"/>
  <c r="DF128" s="1"/>
  <c r="DF129" s="1"/>
  <c r="DF130" s="1"/>
  <c r="DF177"/>
  <c r="DF182"/>
  <c r="DF178"/>
  <c r="DF185"/>
  <c r="DF179"/>
  <c r="DF181"/>
  <c r="DF184"/>
  <c r="DF180"/>
  <c r="DF176"/>
  <c r="DF183"/>
  <c r="DF256"/>
  <c r="DF257" s="1"/>
  <c r="DF269"/>
  <c r="DF20"/>
  <c r="DF16"/>
  <c r="DF12"/>
  <c r="DF19"/>
  <c r="DF15"/>
  <c r="DF13"/>
  <c r="DF18"/>
  <c r="DF14"/>
  <c r="DF21"/>
  <c r="DH20" s="1"/>
  <c r="DJ20" s="1"/>
  <c r="DF17"/>
  <c r="CZ14"/>
  <c r="CZ51" s="1"/>
  <c r="CZ53" s="1"/>
  <c r="CZ55" s="1"/>
  <c r="DH182" l="1"/>
  <c r="DJ182" s="1"/>
  <c r="DH16"/>
  <c r="DJ16" s="1"/>
  <c r="DH177"/>
  <c r="DJ177" s="1"/>
  <c r="CZ41"/>
  <c r="CZ46" s="1"/>
  <c r="CZ116" s="1"/>
  <c r="DH178"/>
  <c r="DJ178" s="1"/>
  <c r="DH13"/>
  <c r="DJ13" s="1"/>
  <c r="DH183"/>
  <c r="DJ183" s="1"/>
  <c r="DH12"/>
  <c r="DJ12" s="1"/>
  <c r="DH179"/>
  <c r="DJ179" s="1"/>
  <c r="DH180"/>
  <c r="DJ180" s="1"/>
  <c r="DH181"/>
  <c r="DJ181" s="1"/>
  <c r="DH176"/>
  <c r="DJ176" s="1"/>
  <c r="DH184"/>
  <c r="DJ184" s="1"/>
  <c r="DF266"/>
  <c r="DF262"/>
  <c r="DF258"/>
  <c r="DF265"/>
  <c r="DF259"/>
  <c r="DF263"/>
  <c r="DH262" s="1"/>
  <c r="DJ262" s="1"/>
  <c r="DF264"/>
  <c r="DF260"/>
  <c r="DF267"/>
  <c r="DH266" s="1"/>
  <c r="DJ266" s="1"/>
  <c r="DF261"/>
  <c r="DF105"/>
  <c r="DF92"/>
  <c r="DF93" s="1"/>
  <c r="DH17"/>
  <c r="DJ17" s="1"/>
  <c r="DH14"/>
  <c r="DJ14" s="1"/>
  <c r="DH19"/>
  <c r="DJ19" s="1"/>
  <c r="DH18"/>
  <c r="DJ18" s="1"/>
  <c r="DH15"/>
  <c r="DJ15" s="1"/>
  <c r="CZ57"/>
  <c r="CZ58" s="1"/>
  <c r="CZ56"/>
  <c r="CZ117" l="1"/>
  <c r="CZ47"/>
  <c r="DH258"/>
  <c r="DJ258" s="1"/>
  <c r="DH259"/>
  <c r="DJ259" s="1"/>
  <c r="DH185"/>
  <c r="CZ45"/>
  <c r="DH260"/>
  <c r="DJ260" s="1"/>
  <c r="DJ185"/>
  <c r="DH263"/>
  <c r="DJ263" s="1"/>
  <c r="DJ21"/>
  <c r="DH265"/>
  <c r="DJ265" s="1"/>
  <c r="DF102"/>
  <c r="DF98"/>
  <c r="DF94"/>
  <c r="DF99"/>
  <c r="DF95"/>
  <c r="DF103"/>
  <c r="DF100"/>
  <c r="DF96"/>
  <c r="DF101"/>
  <c r="DF97"/>
  <c r="DH264"/>
  <c r="DJ264" s="1"/>
  <c r="DH261"/>
  <c r="DJ261" s="1"/>
  <c r="DH21"/>
  <c r="DH186" l="1"/>
  <c r="DF188" s="1"/>
  <c r="DF193" s="1"/>
  <c r="DH100"/>
  <c r="DJ100" s="1"/>
  <c r="DH94"/>
  <c r="DJ94" s="1"/>
  <c r="DH96"/>
  <c r="DJ96" s="1"/>
  <c r="DH98"/>
  <c r="DJ98" s="1"/>
  <c r="DH22"/>
  <c r="DF24" s="1"/>
  <c r="DF34" s="1"/>
  <c r="DH95"/>
  <c r="DJ95" s="1"/>
  <c r="DH99"/>
  <c r="DJ99" s="1"/>
  <c r="DH102"/>
  <c r="DJ102" s="1"/>
  <c r="DH101"/>
  <c r="DJ101" s="1"/>
  <c r="DJ267"/>
  <c r="DH97"/>
  <c r="DJ97" s="1"/>
  <c r="DH267"/>
  <c r="DF30" l="1"/>
  <c r="DF196"/>
  <c r="DF189"/>
  <c r="DF197"/>
  <c r="DF198"/>
  <c r="DF194"/>
  <c r="DH193" s="1"/>
  <c r="DJ193" s="1"/>
  <c r="DF190"/>
  <c r="DH189" s="1"/>
  <c r="DJ189" s="1"/>
  <c r="DF191"/>
  <c r="DF195"/>
  <c r="DF192"/>
  <c r="DH192" s="1"/>
  <c r="DJ192" s="1"/>
  <c r="DF27"/>
  <c r="DF26"/>
  <c r="DF33"/>
  <c r="DH33" s="1"/>
  <c r="DJ33" s="1"/>
  <c r="DF32"/>
  <c r="DH268"/>
  <c r="DF270" s="1"/>
  <c r="DF279" s="1"/>
  <c r="DF28"/>
  <c r="DF29"/>
  <c r="DH29" s="1"/>
  <c r="DJ29" s="1"/>
  <c r="DF31"/>
  <c r="DF25"/>
  <c r="DJ103"/>
  <c r="DH103"/>
  <c r="DH30" l="1"/>
  <c r="DJ30" s="1"/>
  <c r="DH197"/>
  <c r="DJ197" s="1"/>
  <c r="DH195"/>
  <c r="DJ195" s="1"/>
  <c r="DH191"/>
  <c r="DJ191" s="1"/>
  <c r="DH196"/>
  <c r="DJ196" s="1"/>
  <c r="DH190"/>
  <c r="DJ190" s="1"/>
  <c r="DH194"/>
  <c r="DJ194" s="1"/>
  <c r="DH25"/>
  <c r="DJ25" s="1"/>
  <c r="DH26"/>
  <c r="DJ26" s="1"/>
  <c r="DF278"/>
  <c r="DH278" s="1"/>
  <c r="DJ278" s="1"/>
  <c r="DH27"/>
  <c r="DJ27" s="1"/>
  <c r="DF277"/>
  <c r="DF271"/>
  <c r="DH32"/>
  <c r="DJ32" s="1"/>
  <c r="DF280"/>
  <c r="DH279" s="1"/>
  <c r="DJ279" s="1"/>
  <c r="DF274"/>
  <c r="DF272"/>
  <c r="DF275"/>
  <c r="DF273"/>
  <c r="DF276"/>
  <c r="DH28"/>
  <c r="DJ28" s="1"/>
  <c r="DH31"/>
  <c r="DJ31" s="1"/>
  <c r="DH104"/>
  <c r="DF106" s="1"/>
  <c r="DF116" s="1"/>
  <c r="DJ198" l="1"/>
  <c r="DH198" s="1"/>
  <c r="DH272"/>
  <c r="DJ272" s="1"/>
  <c r="DH276"/>
  <c r="DJ276" s="1"/>
  <c r="DH277"/>
  <c r="DJ277" s="1"/>
  <c r="DJ34"/>
  <c r="DH34" s="1"/>
  <c r="DH44" s="1"/>
  <c r="DH45" s="1"/>
  <c r="DH271"/>
  <c r="DJ271" s="1"/>
  <c r="DH274"/>
  <c r="DJ274" s="1"/>
  <c r="DH273"/>
  <c r="DJ273" s="1"/>
  <c r="DH275"/>
  <c r="DJ275" s="1"/>
  <c r="DF110"/>
  <c r="DF109"/>
  <c r="DF115"/>
  <c r="DH115" s="1"/>
  <c r="DJ115" s="1"/>
  <c r="DF114"/>
  <c r="DF111"/>
  <c r="DH110" s="1"/>
  <c r="DJ110" s="1"/>
  <c r="DF108"/>
  <c r="DF107"/>
  <c r="DF113"/>
  <c r="DF112"/>
  <c r="DH208" l="1"/>
  <c r="DH209" s="1"/>
  <c r="DH210" s="1"/>
  <c r="DH202"/>
  <c r="DH38"/>
  <c r="DH39" s="1"/>
  <c r="DH40" s="1"/>
  <c r="DH46"/>
  <c r="DD83" s="1"/>
  <c r="DJ280"/>
  <c r="DH280" s="1"/>
  <c r="DH290" s="1"/>
  <c r="DH291" s="1"/>
  <c r="DH292" s="1"/>
  <c r="DJ283" s="1"/>
  <c r="DF326" s="1"/>
  <c r="DF327" s="1"/>
  <c r="DF328" s="1"/>
  <c r="DF329" s="1"/>
  <c r="DF330" s="1"/>
  <c r="DH113"/>
  <c r="DJ113" s="1"/>
  <c r="DH114"/>
  <c r="DJ114" s="1"/>
  <c r="DH109"/>
  <c r="DJ109" s="1"/>
  <c r="DH111"/>
  <c r="DJ111" s="1"/>
  <c r="DH107"/>
  <c r="DJ107" s="1"/>
  <c r="DH108"/>
  <c r="DJ108" s="1"/>
  <c r="DH112"/>
  <c r="DJ112" s="1"/>
  <c r="DJ201" l="1"/>
  <c r="DF244" s="1"/>
  <c r="DF245" s="1"/>
  <c r="DF246" s="1"/>
  <c r="DF247" s="1"/>
  <c r="DF248" s="1"/>
  <c r="DF249" s="1"/>
  <c r="DF250" s="1"/>
  <c r="DF251" s="1"/>
  <c r="DF252" s="1"/>
  <c r="DF253" s="1"/>
  <c r="DD247"/>
  <c r="DH205"/>
  <c r="DJ243" s="1"/>
  <c r="DD249" s="1"/>
  <c r="CT131" s="1"/>
  <c r="DH203"/>
  <c r="DH204" s="1"/>
  <c r="DJ37"/>
  <c r="DF80" s="1"/>
  <c r="DF81" s="1"/>
  <c r="DF82" s="1"/>
  <c r="DF83" s="1"/>
  <c r="DF84" s="1"/>
  <c r="DF85" s="1"/>
  <c r="DF86" s="1"/>
  <c r="DF87" s="1"/>
  <c r="DF88" s="1"/>
  <c r="DF89" s="1"/>
  <c r="DH41"/>
  <c r="DD81" s="1"/>
  <c r="DD329"/>
  <c r="DH284"/>
  <c r="DJ116"/>
  <c r="DH116" s="1"/>
  <c r="DH120" s="1"/>
  <c r="DH121" s="1"/>
  <c r="DH122" s="1"/>
  <c r="DF331"/>
  <c r="DF332" s="1"/>
  <c r="DF333" s="1"/>
  <c r="DF334" s="1"/>
  <c r="DF335" s="1"/>
  <c r="DD245" l="1"/>
  <c r="DH285"/>
  <c r="DH286" s="1"/>
  <c r="DH287" s="1"/>
  <c r="DF214"/>
  <c r="DF215" s="1"/>
  <c r="DF227"/>
  <c r="DJ79"/>
  <c r="DD85" s="1"/>
  <c r="CT123" s="1"/>
  <c r="DH126"/>
  <c r="DH127" s="1"/>
  <c r="DH128" s="1"/>
  <c r="DH123"/>
  <c r="DD163" s="1"/>
  <c r="DF296"/>
  <c r="DF297" s="1"/>
  <c r="DF309"/>
  <c r="DF63"/>
  <c r="DF50"/>
  <c r="DF51" s="1"/>
  <c r="DJ325" l="1"/>
  <c r="DD331" s="1"/>
  <c r="CT135" s="1"/>
  <c r="DD327"/>
  <c r="DF218"/>
  <c r="DF224"/>
  <c r="DF219"/>
  <c r="DF222"/>
  <c r="DF217"/>
  <c r="DF223"/>
  <c r="DF221"/>
  <c r="DF216"/>
  <c r="DF225"/>
  <c r="DF220"/>
  <c r="DJ119"/>
  <c r="DF162" s="1"/>
  <c r="DF163" s="1"/>
  <c r="DF164" s="1"/>
  <c r="DF165" s="1"/>
  <c r="DF166" s="1"/>
  <c r="DF167" s="1"/>
  <c r="DF168" s="1"/>
  <c r="DF169" s="1"/>
  <c r="DF170" s="1"/>
  <c r="DF171" s="1"/>
  <c r="DF145" s="1"/>
  <c r="DD165"/>
  <c r="DJ161"/>
  <c r="DD167" s="1"/>
  <c r="CT127" s="1"/>
  <c r="DF302"/>
  <c r="DF298"/>
  <c r="DF305"/>
  <c r="DF301"/>
  <c r="DF306"/>
  <c r="DF304"/>
  <c r="DF300"/>
  <c r="DF307"/>
  <c r="DF303"/>
  <c r="DH302" s="1"/>
  <c r="DJ302" s="1"/>
  <c r="DF299"/>
  <c r="DH298" s="1"/>
  <c r="DF58"/>
  <c r="DF54"/>
  <c r="DF61"/>
  <c r="DF57"/>
  <c r="DF53"/>
  <c r="DF60"/>
  <c r="DF56"/>
  <c r="DF52"/>
  <c r="DF59"/>
  <c r="DH58" s="1"/>
  <c r="DJ58" s="1"/>
  <c r="DF55"/>
  <c r="DH218" l="1"/>
  <c r="DJ218" s="1"/>
  <c r="DH221"/>
  <c r="DJ221" s="1"/>
  <c r="DH224"/>
  <c r="DJ224" s="1"/>
  <c r="DH216"/>
  <c r="DJ216" s="1"/>
  <c r="DH217"/>
  <c r="DJ217" s="1"/>
  <c r="DH219"/>
  <c r="DJ219" s="1"/>
  <c r="DH220"/>
  <c r="DH222"/>
  <c r="DJ222" s="1"/>
  <c r="DH223"/>
  <c r="DJ223" s="1"/>
  <c r="DH305"/>
  <c r="DJ305" s="1"/>
  <c r="DH306"/>
  <c r="DJ306" s="1"/>
  <c r="DF132"/>
  <c r="DF133" s="1"/>
  <c r="DF140" s="1"/>
  <c r="DH303"/>
  <c r="DJ303" s="1"/>
  <c r="DH300"/>
  <c r="DJ300" s="1"/>
  <c r="DH299"/>
  <c r="DJ299" s="1"/>
  <c r="DH304"/>
  <c r="DJ304" s="1"/>
  <c r="DH301"/>
  <c r="DJ301" s="1"/>
  <c r="DJ298"/>
  <c r="DH54"/>
  <c r="DJ54" s="1"/>
  <c r="DH55"/>
  <c r="DJ55" s="1"/>
  <c r="DH52"/>
  <c r="DJ52" s="1"/>
  <c r="DH60"/>
  <c r="DJ60" s="1"/>
  <c r="DH57"/>
  <c r="DJ57" s="1"/>
  <c r="DH59"/>
  <c r="DJ59" s="1"/>
  <c r="DH56"/>
  <c r="DJ56" s="1"/>
  <c r="DH53"/>
  <c r="DJ53" s="1"/>
  <c r="DJ220" l="1"/>
  <c r="DJ225" s="1"/>
  <c r="DH225"/>
  <c r="DF139"/>
  <c r="DF137"/>
  <c r="DF142"/>
  <c r="DF138"/>
  <c r="DF134"/>
  <c r="DF141"/>
  <c r="DH140" s="1"/>
  <c r="DJ140" s="1"/>
  <c r="DF135"/>
  <c r="DF143"/>
  <c r="DF136"/>
  <c r="DH307"/>
  <c r="DJ307"/>
  <c r="DJ61"/>
  <c r="DH61"/>
  <c r="DH226" l="1"/>
  <c r="DF228" s="1"/>
  <c r="DF232" s="1"/>
  <c r="DH137"/>
  <c r="DJ137" s="1"/>
  <c r="DH135"/>
  <c r="DJ135" s="1"/>
  <c r="DH138"/>
  <c r="DJ138" s="1"/>
  <c r="DH134"/>
  <c r="DJ134" s="1"/>
  <c r="DH308"/>
  <c r="DF310" s="1"/>
  <c r="DF315" s="1"/>
  <c r="DH142"/>
  <c r="DJ142" s="1"/>
  <c r="DH139"/>
  <c r="DJ139" s="1"/>
  <c r="DH141"/>
  <c r="DJ141" s="1"/>
  <c r="DH136"/>
  <c r="DJ136" s="1"/>
  <c r="DH62"/>
  <c r="DF64" s="1"/>
  <c r="DF236" l="1"/>
  <c r="DF229"/>
  <c r="DF230"/>
  <c r="DF234"/>
  <c r="DF237"/>
  <c r="DH236" s="1"/>
  <c r="DJ236" s="1"/>
  <c r="DF238"/>
  <c r="DF235"/>
  <c r="DF231"/>
  <c r="DH231" s="1"/>
  <c r="DJ231" s="1"/>
  <c r="DF233"/>
  <c r="DH232" s="1"/>
  <c r="DJ232" s="1"/>
  <c r="DF314"/>
  <c r="DH314" s="1"/>
  <c r="DJ314" s="1"/>
  <c r="DF316"/>
  <c r="DH315" s="1"/>
  <c r="DJ315" s="1"/>
  <c r="DF313"/>
  <c r="DF318"/>
  <c r="DF319"/>
  <c r="DF311"/>
  <c r="DF320"/>
  <c r="DF312"/>
  <c r="DF317"/>
  <c r="DJ143"/>
  <c r="DH143"/>
  <c r="DF72"/>
  <c r="DF68"/>
  <c r="DF73"/>
  <c r="DF69"/>
  <c r="DF65"/>
  <c r="DF74"/>
  <c r="DF70"/>
  <c r="DF66"/>
  <c r="DF71"/>
  <c r="DF67"/>
  <c r="DH234" l="1"/>
  <c r="DJ234" s="1"/>
  <c r="DH229"/>
  <c r="DJ229" s="1"/>
  <c r="DH235"/>
  <c r="DJ235" s="1"/>
  <c r="DH316"/>
  <c r="DJ316" s="1"/>
  <c r="DH230"/>
  <c r="DJ230" s="1"/>
  <c r="DH233"/>
  <c r="DJ233" s="1"/>
  <c r="DH237"/>
  <c r="DJ237" s="1"/>
  <c r="DH318"/>
  <c r="DJ318" s="1"/>
  <c r="DH312"/>
  <c r="DJ312" s="1"/>
  <c r="DH317"/>
  <c r="DJ317" s="1"/>
  <c r="DH313"/>
  <c r="DJ313" s="1"/>
  <c r="DH319"/>
  <c r="DJ319" s="1"/>
  <c r="DH311"/>
  <c r="DJ311" s="1"/>
  <c r="DH68"/>
  <c r="DJ68" s="1"/>
  <c r="DH144"/>
  <c r="DF146" s="1"/>
  <c r="DF154" s="1"/>
  <c r="DH70"/>
  <c r="DJ70" s="1"/>
  <c r="DH66"/>
  <c r="DJ66" s="1"/>
  <c r="DH72"/>
  <c r="DJ72" s="1"/>
  <c r="DH65"/>
  <c r="DJ65" s="1"/>
  <c r="DH73"/>
  <c r="DJ73" s="1"/>
  <c r="DH69"/>
  <c r="DJ69" s="1"/>
  <c r="DH71"/>
  <c r="DJ71" s="1"/>
  <c r="DH67"/>
  <c r="DJ67" s="1"/>
  <c r="DJ238" l="1"/>
  <c r="DH238" s="1"/>
  <c r="DH240" s="1"/>
  <c r="DH241" s="1"/>
  <c r="DH243" s="1"/>
  <c r="DJ320"/>
  <c r="DH320" s="1"/>
  <c r="DH322" s="1"/>
  <c r="DH323" s="1"/>
  <c r="DH331" s="1"/>
  <c r="DH332" s="1"/>
  <c r="DH333" s="1"/>
  <c r="DJ331" s="1"/>
  <c r="DD335" s="1"/>
  <c r="CT137" s="1"/>
  <c r="DF153"/>
  <c r="DH153" s="1"/>
  <c r="DJ153" s="1"/>
  <c r="DF152"/>
  <c r="DF155"/>
  <c r="DH154" s="1"/>
  <c r="DJ154" s="1"/>
  <c r="DF151"/>
  <c r="DF148"/>
  <c r="DF150"/>
  <c r="DF147"/>
  <c r="DF156"/>
  <c r="DF149"/>
  <c r="DJ74"/>
  <c r="DH74" s="1"/>
  <c r="DH76" s="1"/>
  <c r="DH77" s="1"/>
  <c r="DH249" l="1"/>
  <c r="DH250" s="1"/>
  <c r="DH251" s="1"/>
  <c r="DJ249" s="1"/>
  <c r="DD253" s="1"/>
  <c r="CT133" s="1"/>
  <c r="DH148"/>
  <c r="DJ148" s="1"/>
  <c r="DH244"/>
  <c r="DH245" s="1"/>
  <c r="DH246" s="1"/>
  <c r="DJ246" s="1"/>
  <c r="DD251" s="1"/>
  <c r="CT132" s="1"/>
  <c r="DH325"/>
  <c r="DH147"/>
  <c r="DJ147" s="1"/>
  <c r="DH150"/>
  <c r="DJ150" s="1"/>
  <c r="DH152"/>
  <c r="DJ152" s="1"/>
  <c r="DH155"/>
  <c r="DJ155" s="1"/>
  <c r="DH151"/>
  <c r="DJ151" s="1"/>
  <c r="DH149"/>
  <c r="DJ149" s="1"/>
  <c r="DH85"/>
  <c r="DH86" s="1"/>
  <c r="DH87" s="1"/>
  <c r="DJ85" s="1"/>
  <c r="DD89" s="1"/>
  <c r="CT125" s="1"/>
  <c r="DH79"/>
  <c r="DH326" l="1"/>
  <c r="DH327" s="1"/>
  <c r="DH328" s="1"/>
  <c r="DJ328" s="1"/>
  <c r="DD333" s="1"/>
  <c r="CT136" s="1"/>
  <c r="DJ156"/>
  <c r="DH156" s="1"/>
  <c r="DH158" s="1"/>
  <c r="DH159" s="1"/>
  <c r="DH80"/>
  <c r="DH81" s="1"/>
  <c r="DH82" s="1"/>
  <c r="DJ82" s="1"/>
  <c r="DD87" s="1"/>
  <c r="CT124" s="1"/>
  <c r="BY47"/>
  <c r="DH161" l="1"/>
  <c r="DH167"/>
  <c r="DH168" s="1"/>
  <c r="DH169" s="1"/>
  <c r="DJ167" s="1"/>
  <c r="DD171" s="1"/>
  <c r="CT129" s="1"/>
  <c r="BS47"/>
  <c r="BV47"/>
  <c r="CB47"/>
  <c r="DH162" l="1"/>
  <c r="DH163" s="1"/>
  <c r="DH164" s="1"/>
  <c r="DJ164" s="1"/>
  <c r="DD169" s="1"/>
  <c r="CT128" s="1"/>
  <c r="BU47"/>
  <c r="BT47"/>
  <c r="CA47" l="1"/>
  <c r="CD47" l="1"/>
  <c r="BX47"/>
  <c r="BZ47"/>
  <c r="CC47"/>
  <c r="BW47" l="1"/>
  <c r="CZ118" l="1"/>
  <c r="CZ120" s="1"/>
  <c r="BS130" s="1"/>
  <c r="AQ397" s="1"/>
  <c r="AQ478" l="1"/>
  <c r="AQ438"/>
  <c r="BY79"/>
  <c r="CB79" s="1"/>
  <c r="CB80" s="1"/>
  <c r="BY98"/>
  <c r="BY80" l="1"/>
  <c r="CB83" s="1"/>
  <c r="CB98"/>
  <c r="CB99" s="1"/>
  <c r="BY99"/>
  <c r="CZ63"/>
  <c r="CZ64" l="1"/>
  <c r="CZ65" s="1"/>
  <c r="CB102"/>
  <c r="BS57"/>
  <c r="BS58" s="1"/>
  <c r="BS59" s="1"/>
  <c r="BS61" s="1"/>
  <c r="BP117" s="1"/>
  <c r="BR87"/>
  <c r="CZ74" l="1"/>
  <c r="CZ92" s="1"/>
  <c r="CZ111" s="1"/>
  <c r="CB125" s="1"/>
  <c r="AS482" s="1"/>
  <c r="CZ69"/>
  <c r="CZ87" s="1"/>
  <c r="CZ106" s="1"/>
  <c r="BS125" s="1"/>
  <c r="AS436" s="1"/>
  <c r="CZ68"/>
  <c r="CZ86" s="1"/>
  <c r="CZ105" s="1"/>
  <c r="BS124" s="1"/>
  <c r="AS434" s="1"/>
  <c r="CZ70"/>
  <c r="CZ88" s="1"/>
  <c r="CZ107" s="1"/>
  <c r="BS126" s="1"/>
  <c r="AR475" s="1"/>
  <c r="CZ73"/>
  <c r="CZ91" s="1"/>
  <c r="CZ110" s="1"/>
  <c r="CB124" s="1"/>
  <c r="AS399" s="1"/>
  <c r="CZ75"/>
  <c r="CZ93" s="1"/>
  <c r="CZ112" s="1"/>
  <c r="CB126" s="1"/>
  <c r="AR400" s="1"/>
  <c r="CA57"/>
  <c r="CA58" s="1"/>
  <c r="CA59" s="1"/>
  <c r="CA61" s="1"/>
  <c r="BY117" s="1"/>
  <c r="BR107"/>
  <c r="BS118"/>
  <c r="BX118"/>
  <c r="BT118"/>
  <c r="BU118"/>
  <c r="BV118"/>
  <c r="BW118"/>
  <c r="BQ118"/>
  <c r="AQ474" s="1"/>
  <c r="BR118"/>
  <c r="BS87"/>
  <c r="BS138" s="1"/>
  <c r="BT87"/>
  <c r="BS139" s="1"/>
  <c r="AR435" l="1"/>
  <c r="AS442"/>
  <c r="AS401"/>
  <c r="AR394"/>
  <c r="AS474"/>
  <c r="AS393"/>
  <c r="AS395"/>
  <c r="AR481"/>
  <c r="AS476"/>
  <c r="AR441"/>
  <c r="BS107"/>
  <c r="CB138" s="1"/>
  <c r="BT107"/>
  <c r="CB139" s="1"/>
  <c r="AS440"/>
  <c r="AS480"/>
  <c r="CC118"/>
  <c r="CG118"/>
  <c r="BZ118"/>
  <c r="CD118"/>
  <c r="CB118"/>
  <c r="CA118"/>
  <c r="CF118"/>
  <c r="CE118"/>
  <c r="AQ393"/>
  <c r="AQ434"/>
  <c r="AQ396"/>
  <c r="AQ437"/>
  <c r="AQ477"/>
  <c r="AQ475"/>
  <c r="AQ394"/>
  <c r="AQ435"/>
  <c r="AQ399"/>
  <c r="AQ440"/>
  <c r="AQ480"/>
  <c r="AQ441"/>
  <c r="AQ400"/>
  <c r="AQ481"/>
  <c r="AQ395"/>
  <c r="AQ476"/>
  <c r="AQ436"/>
  <c r="AP471"/>
  <c r="AP390"/>
  <c r="AP431"/>
  <c r="AP389"/>
  <c r="AP430"/>
  <c r="AP470"/>
  <c r="AQ442"/>
  <c r="AQ482"/>
  <c r="AQ401"/>
  <c r="AQ402"/>
  <c r="AQ443"/>
  <c r="AQ483"/>
  <c r="AU436" l="1"/>
  <c r="AU395"/>
  <c r="AU476"/>
  <c r="AU437"/>
  <c r="AU396"/>
  <c r="AU477"/>
  <c r="AU443"/>
  <c r="AU483"/>
  <c r="AU402"/>
  <c r="AS390"/>
  <c r="AS431"/>
  <c r="AS471"/>
  <c r="AU442"/>
  <c r="AU401"/>
  <c r="AU399"/>
  <c r="AU482"/>
  <c r="AU434"/>
  <c r="AU393"/>
  <c r="AU474"/>
  <c r="AS430"/>
  <c r="AS389"/>
  <c r="AS470"/>
  <c r="AU435"/>
  <c r="AU475"/>
  <c r="AU394"/>
  <c r="AU441"/>
  <c r="AU481"/>
  <c r="AU400"/>
  <c r="AU440"/>
  <c r="AU480"/>
</calcChain>
</file>

<file path=xl/comments1.xml><?xml version="1.0" encoding="utf-8"?>
<comments xmlns="http://schemas.openxmlformats.org/spreadsheetml/2006/main">
  <authors>
    <author>User</author>
    <author>Giannis</author>
  </authors>
  <commentList>
    <comment ref="AP189" authorId="0">
      <text>
        <r>
          <rPr>
            <b/>
            <sz val="9"/>
            <color indexed="81"/>
            <rFont val="Tahoma"/>
            <family val="2"/>
            <charset val="161"/>
          </rPr>
          <t>User:</t>
        </r>
        <r>
          <rPr>
            <sz val="9"/>
            <color indexed="81"/>
            <rFont val="Tahoma"/>
            <family val="2"/>
            <charset val="161"/>
          </rPr>
          <t xml:space="preserve">
Όπου υπάρχει αυτό το
κόκκινο τρίγωνο υπάρχει σχόλιο</t>
        </r>
      </text>
    </comment>
    <comment ref="AP393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b/>
            <sz val="9"/>
            <color indexed="10"/>
            <rFont val="Tahoma"/>
            <family val="2"/>
            <charset val="161"/>
          </rPr>
          <t xml:space="preserve">NGC = νγκ </t>
        </r>
        <r>
          <rPr>
            <sz val="9"/>
            <color indexed="10"/>
            <rFont val="Tahoma"/>
            <family val="2"/>
            <charset val="161"/>
          </rPr>
          <t>ή</t>
        </r>
        <r>
          <rPr>
            <b/>
            <sz val="9"/>
            <color indexed="10"/>
            <rFont val="Tahoma"/>
            <family val="2"/>
            <charset val="161"/>
          </rPr>
          <t xml:space="preserve"> ΝΓΚ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νγκ</t>
        </r>
        <r>
          <rPr>
            <sz val="9"/>
            <color indexed="10"/>
            <rFont val="Tahoma"/>
            <family val="2"/>
            <charset val="161"/>
          </rPr>
          <t xml:space="preserve"> καινό και αμέσως τον αύξον αριθμό του αντικειμένου. 
Πχ.   </t>
        </r>
        <r>
          <rPr>
            <b/>
            <sz val="9"/>
            <color indexed="10"/>
            <rFont val="Tahoma"/>
            <family val="2"/>
            <charset val="161"/>
          </rPr>
          <t xml:space="preserve"> νγκ 1964</t>
        </r>
        <r>
          <rPr>
            <sz val="9"/>
            <color indexed="10"/>
            <rFont val="Tahoma"/>
            <family val="2"/>
            <charset val="161"/>
          </rPr>
          <t xml:space="preserve">
 Όταν ο αύξον αριθμός του αντικειμένου είναι &lt; 1000
 βάζουμε τόσα μηδέν μπροστά, όσα θα χρειαστεί,
για να έχουμε ένα σύνολο 4 ψηφίων.
Πχ. Τα NGC40, NGC253 NGC1964
 στο πρόγραμμα τα γράφουμε:
NGC40 =      </t>
        </r>
        <r>
          <rPr>
            <b/>
            <sz val="9"/>
            <color indexed="10"/>
            <rFont val="Tahoma"/>
            <family val="2"/>
            <charset val="161"/>
          </rPr>
          <t>νγκ 0040</t>
        </r>
        <r>
          <rPr>
            <sz val="9"/>
            <color indexed="10"/>
            <rFont val="Tahoma"/>
            <family val="2"/>
            <charset val="161"/>
          </rPr>
          <t xml:space="preserve">  
 NGC253 =   </t>
        </r>
        <r>
          <rPr>
            <b/>
            <sz val="9"/>
            <color indexed="10"/>
            <rFont val="Tahoma"/>
            <family val="2"/>
            <charset val="161"/>
          </rPr>
          <t>νγκ 0253</t>
        </r>
        <r>
          <rPr>
            <sz val="9"/>
            <color indexed="10"/>
            <rFont val="Tahoma"/>
            <family val="2"/>
            <charset val="161"/>
          </rPr>
          <t xml:space="preserve">
NGC1924 =  </t>
        </r>
        <r>
          <rPr>
            <b/>
            <sz val="9"/>
            <color indexed="10"/>
            <rFont val="Tahoma"/>
            <family val="2"/>
            <charset val="161"/>
          </rPr>
          <t>νγκ 1964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P394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sz val="9"/>
            <color indexed="10"/>
            <rFont val="Tahoma"/>
            <family val="2"/>
            <charset val="161"/>
          </rPr>
          <t xml:space="preserve">IC = </t>
        </r>
        <r>
          <rPr>
            <b/>
            <sz val="9"/>
            <color indexed="10"/>
            <rFont val="Tahoma"/>
            <family val="2"/>
            <charset val="161"/>
          </rPr>
          <t>εκ  ΕΚ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εκ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ΕΚ</t>
        </r>
        <r>
          <rPr>
            <sz val="9"/>
            <color indexed="10"/>
            <rFont val="Tahoma"/>
            <family val="2"/>
            <charset val="161"/>
          </rPr>
          <t xml:space="preserve">, καινό και αμέσως τον αύξον αριθμό του αντικειμένου.
Πχ.  </t>
        </r>
        <r>
          <rPr>
            <b/>
            <sz val="9"/>
            <color indexed="10"/>
            <rFont val="Tahoma"/>
            <family val="2"/>
            <charset val="161"/>
          </rPr>
          <t xml:space="preserve"> εκ 2003</t>
        </r>
        <r>
          <rPr>
            <sz val="9"/>
            <color indexed="10"/>
            <rFont val="Tahoma"/>
            <family val="2"/>
            <charset val="161"/>
          </rPr>
          <t xml:space="preserve">
Όταν ο αύξον αριθμός του αντικειμένου είναι &lt; 1000
 βάζουμε τόσα μηδέν μπροστά, όσα θα χρειαστεί
για να έχουμε ένα σύνολο 4 ψηφίων.
Βέβαια το IC418 είναι αυτό με τον μικρότερο
Αριθμό IC που έχω καταχωρίσει. 
Είναι ένα μικρό αλλά φωτεινότατο πλανητικό
στον Λογωό. 
Στο πρόγραμμα το δίνουμε   </t>
        </r>
        <r>
          <rPr>
            <b/>
            <sz val="9"/>
            <color indexed="10"/>
            <rFont val="Tahoma"/>
            <family val="2"/>
            <charset val="161"/>
          </rPr>
          <t>εκ 0418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P395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sz val="9"/>
            <color indexed="10"/>
            <rFont val="Tahoma"/>
            <family val="2"/>
            <charset val="161"/>
          </rPr>
          <t xml:space="preserve">
Μ =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μ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10"/>
            <rFont val="Tahoma"/>
            <family val="2"/>
            <charset val="161"/>
          </rPr>
          <t xml:space="preserve"> μ 101</t>
        </r>
        <r>
          <rPr>
            <sz val="9"/>
            <color indexed="10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10"/>
            <rFont val="Tahoma"/>
            <family val="2"/>
            <charset val="161"/>
          </rPr>
          <t>μ 001</t>
        </r>
        <r>
          <rPr>
            <sz val="9"/>
            <color indexed="10"/>
            <rFont val="Tahoma"/>
            <family val="2"/>
            <charset val="161"/>
          </rPr>
          <t xml:space="preserve">
Μ57 =   </t>
        </r>
        <r>
          <rPr>
            <b/>
            <sz val="9"/>
            <color indexed="10"/>
            <rFont val="Tahoma"/>
            <family val="2"/>
            <charset val="161"/>
          </rPr>
          <t>μ 057</t>
        </r>
        <r>
          <rPr>
            <sz val="9"/>
            <color indexed="10"/>
            <rFont val="Tahoma"/>
            <family val="2"/>
            <charset val="161"/>
          </rPr>
          <t xml:space="preserve">
Μ101 = </t>
        </r>
        <r>
          <rPr>
            <b/>
            <sz val="9"/>
            <color indexed="10"/>
            <rFont val="Tahoma"/>
            <family val="2"/>
            <charset val="161"/>
          </rPr>
          <t>μ 101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P397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10"/>
            <rFont val="Tahoma"/>
            <family val="2"/>
            <charset val="161"/>
          </rPr>
          <t xml:space="preserve"> Με τον κωδικούς </t>
        </r>
        <r>
          <rPr>
            <b/>
            <sz val="9"/>
            <color indexed="10"/>
            <rFont val="Tahoma"/>
            <family val="2"/>
            <charset val="161"/>
          </rPr>
          <t>ααα 0  ααα 1 ααα 2</t>
        </r>
        <r>
          <rPr>
            <sz val="9"/>
            <color indexed="10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10"/>
            <rFont val="Tahoma"/>
            <family val="2"/>
            <charset val="161"/>
          </rPr>
          <t>ααα 9</t>
        </r>
        <r>
          <rPr>
            <sz val="9"/>
            <color indexed="10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</t>
        </r>
        <r>
          <rPr>
            <b/>
            <sz val="9"/>
            <color indexed="10"/>
            <rFont val="Tahoma"/>
            <family val="2"/>
            <charset val="161"/>
          </rPr>
          <t>ααα</t>
        </r>
        <r>
          <rPr>
            <sz val="9"/>
            <color indexed="10"/>
            <rFont val="Tahoma"/>
            <family val="2"/>
            <charset val="161"/>
          </rPr>
          <t xml:space="preserve"> κενό, είναι ο κωδικός και μετά το κενό, ο αριθμός. Αυτός  είναι ο αύξον αριθμός της καταχώρισης. Για λόγους ευκολίας βρίσκεται στην κορυφή του καταλόγου.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P434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81"/>
            <rFont val="Tahoma"/>
            <family val="2"/>
            <charset val="161"/>
          </rPr>
          <t xml:space="preserve">
 </t>
        </r>
        <r>
          <rPr>
            <b/>
            <sz val="9"/>
            <color indexed="81"/>
            <rFont val="Tahoma"/>
            <family val="2"/>
            <charset val="161"/>
          </rPr>
          <t xml:space="preserve">NGC = νγκ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ΝΓΚ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νγκ</t>
        </r>
        <r>
          <rPr>
            <sz val="9"/>
            <color indexed="81"/>
            <rFont val="Tahoma"/>
            <family val="2"/>
            <charset val="161"/>
          </rPr>
          <t xml:space="preserve"> καινό και αμέσως τον αύξον αριθμό του αντικειμένου. 
Πχ.   </t>
        </r>
        <r>
          <rPr>
            <b/>
            <sz val="9"/>
            <color indexed="81"/>
            <rFont val="Tahoma"/>
            <family val="2"/>
            <charset val="161"/>
          </rPr>
          <t xml:space="preserve"> νγκ 1964</t>
        </r>
        <r>
          <rPr>
            <sz val="9"/>
            <color indexed="81"/>
            <rFont val="Tahoma"/>
            <family val="2"/>
            <charset val="161"/>
          </rPr>
          <t xml:space="preserve">
 Όταν ο αύξον αριθμός του αντικειμένου είναι &lt; 1000
 βάζουμε τόσα μηδέν μπροστά, όσα θα χρειαστεί,
για να έχουμε ένα σύνολο 4 ψηφίων.
Πχ. Τα NGC40, NGC253 NGC1964
 στο πρόγραμμα τα γράφουμε:
NGC40 =      </t>
        </r>
        <r>
          <rPr>
            <b/>
            <sz val="9"/>
            <color indexed="81"/>
            <rFont val="Tahoma"/>
            <family val="2"/>
            <charset val="161"/>
          </rPr>
          <t>νγκ 0040</t>
        </r>
        <r>
          <rPr>
            <sz val="9"/>
            <color indexed="81"/>
            <rFont val="Tahoma"/>
            <family val="2"/>
            <charset val="161"/>
          </rPr>
          <t xml:space="preserve">  
 NGC253 =   </t>
        </r>
        <r>
          <rPr>
            <b/>
            <sz val="9"/>
            <color indexed="81"/>
            <rFont val="Tahoma"/>
            <family val="2"/>
            <charset val="161"/>
          </rPr>
          <t>νγκ 0253</t>
        </r>
        <r>
          <rPr>
            <sz val="9"/>
            <color indexed="81"/>
            <rFont val="Tahoma"/>
            <family val="2"/>
            <charset val="161"/>
          </rPr>
          <t xml:space="preserve">
NGC1964 =  </t>
        </r>
        <r>
          <rPr>
            <b/>
            <sz val="9"/>
            <color indexed="81"/>
            <rFont val="Tahoma"/>
            <family val="2"/>
            <charset val="161"/>
          </rPr>
          <t>νγκ 1964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435" authorId="1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13"/>
            <rFont val="Tahoma"/>
            <family val="2"/>
            <charset val="161"/>
          </rPr>
          <t>IC = εκ</t>
        </r>
        <r>
          <rPr>
            <sz val="9"/>
            <color indexed="13"/>
            <rFont val="Tahoma"/>
            <family val="2"/>
            <charset val="161"/>
          </rPr>
          <t xml:space="preserve"> ή</t>
        </r>
        <r>
          <rPr>
            <b/>
            <sz val="9"/>
            <color indexed="13"/>
            <rFont val="Tahoma"/>
            <family val="2"/>
            <charset val="161"/>
          </rPr>
          <t xml:space="preserve"> ΕΚ</t>
        </r>
        <r>
          <rPr>
            <sz val="9"/>
            <color indexed="13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3"/>
            <rFont val="Tahoma"/>
            <family val="2"/>
            <charset val="161"/>
          </rPr>
          <t>εκ</t>
        </r>
        <r>
          <rPr>
            <sz val="9"/>
            <color indexed="13"/>
            <rFont val="Tahoma"/>
            <family val="2"/>
            <charset val="161"/>
          </rPr>
          <t xml:space="preserve"> ή</t>
        </r>
        <r>
          <rPr>
            <b/>
            <sz val="9"/>
            <color indexed="13"/>
            <rFont val="Tahoma"/>
            <family val="2"/>
            <charset val="161"/>
          </rPr>
          <t xml:space="preserve"> ΕΚ</t>
        </r>
        <r>
          <rPr>
            <sz val="9"/>
            <color indexed="13"/>
            <rFont val="Tahoma"/>
            <family val="2"/>
            <charset val="161"/>
          </rPr>
          <t xml:space="preserve">, καινό και αμέσως τον αύξον αριθμό του αντικειμένου.
Πχ.   </t>
        </r>
        <r>
          <rPr>
            <b/>
            <sz val="9"/>
            <color indexed="13"/>
            <rFont val="Tahoma"/>
            <family val="2"/>
            <charset val="161"/>
          </rPr>
          <t>εκ 2003</t>
        </r>
        <r>
          <rPr>
            <sz val="9"/>
            <color indexed="13"/>
            <rFont val="Tahoma"/>
            <family val="2"/>
            <charset val="161"/>
          </rPr>
          <t xml:space="preserve">
Όταν ο αύξον αριθμός του αντικειμένου είναι &lt; 1000
 βάζουμε τόσα μηδέν μπροστά, όσα θα χρειαστεί
για να έχουμε ένα σύνολο 4 ψηφίων.
Βέβαια το IC418 είναι αυτό με τον μικρότερο
Αριθμό IC που έχω καταχωρίσει. 
Είναι ένα μικρό αλλά φωτεινότατο πλανητικό
στον Λογωό. 
Στο πρόγραμμα το δίνουμε   </t>
        </r>
        <r>
          <rPr>
            <b/>
            <sz val="9"/>
            <color indexed="13"/>
            <rFont val="Tahoma"/>
            <family val="2"/>
            <charset val="161"/>
          </rPr>
          <t>εκ 0418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436" authorId="1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 xml:space="preserve">Μ = μ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μ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81"/>
            <rFont val="Tahoma"/>
            <family val="2"/>
            <charset val="161"/>
          </rPr>
          <t xml:space="preserve"> μ 101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81"/>
            <rFont val="Tahoma"/>
            <family val="2"/>
            <charset val="161"/>
          </rPr>
          <t>μ 001</t>
        </r>
        <r>
          <rPr>
            <sz val="9"/>
            <color indexed="81"/>
            <rFont val="Tahoma"/>
            <family val="2"/>
            <charset val="161"/>
          </rPr>
          <t xml:space="preserve">
Μ57 =   </t>
        </r>
        <r>
          <rPr>
            <b/>
            <sz val="9"/>
            <color indexed="81"/>
            <rFont val="Tahoma"/>
            <family val="2"/>
            <charset val="161"/>
          </rPr>
          <t>μ 057</t>
        </r>
        <r>
          <rPr>
            <sz val="9"/>
            <color indexed="81"/>
            <rFont val="Tahoma"/>
            <family val="2"/>
            <charset val="161"/>
          </rPr>
          <t xml:space="preserve">
Μ101 = </t>
        </r>
        <r>
          <rPr>
            <b/>
            <sz val="9"/>
            <color indexed="81"/>
            <rFont val="Tahoma"/>
            <family val="2"/>
            <charset val="161"/>
          </rPr>
          <t>μ 101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438" authorId="1">
      <text>
        <r>
          <rPr>
            <b/>
            <sz val="8"/>
            <color indexed="81"/>
            <rFont val="Tahoma"/>
            <family val="2"/>
            <charset val="161"/>
          </rPr>
          <t>Giannis:</t>
        </r>
        <r>
          <rPr>
            <sz val="8"/>
            <color indexed="81"/>
            <rFont val="Tahoma"/>
            <family val="2"/>
            <charset val="161"/>
          </rPr>
          <t xml:space="preserve">
Με τον κωδικό ααα 0  ααα 1 ααα 2  έως και το ααα 9  μπορούμε να καταχωρίσουμε τις συντεταγμένες της Σελήνης και των πλανητών σε διάφορες ημερομηνίες που επιλέγουμε.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Προσοχή!
Η νέα καταχώρηση που θα έχει μεγαλύτερο αριθμό πηγαίνει κάτω από την προηγούμενη καταχώριση. 
Οι καταχωρήσεις ξεκινούν από το 0 και αυξάνουν προς τα κάτω μέχρι το 9.
Επίσης μπορούμε να διαγράφουμε τις παλιές κι άχρηστες καταχωρίσεις.
</t>
        </r>
      </text>
    </comment>
    <comment ref="AP474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81"/>
            <rFont val="Tahoma"/>
            <family val="2"/>
            <charset val="161"/>
          </rPr>
          <t xml:space="preserve">
 </t>
        </r>
        <r>
          <rPr>
            <b/>
            <sz val="9"/>
            <color indexed="81"/>
            <rFont val="Tahoma"/>
            <family val="2"/>
            <charset val="161"/>
          </rPr>
          <t xml:space="preserve">NGC = νγκ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ΝΓΚ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νγκ</t>
        </r>
        <r>
          <rPr>
            <sz val="9"/>
            <color indexed="81"/>
            <rFont val="Tahoma"/>
            <family val="2"/>
            <charset val="161"/>
          </rPr>
          <t xml:space="preserve"> καινό και αμέσως τον αύξον αριθμό του αντικειμένου. 
Πχ.   </t>
        </r>
        <r>
          <rPr>
            <b/>
            <sz val="9"/>
            <color indexed="81"/>
            <rFont val="Tahoma"/>
            <family val="2"/>
            <charset val="161"/>
          </rPr>
          <t xml:space="preserve"> νγκ 1964</t>
        </r>
        <r>
          <rPr>
            <sz val="9"/>
            <color indexed="81"/>
            <rFont val="Tahoma"/>
            <family val="2"/>
            <charset val="161"/>
          </rPr>
          <t xml:space="preserve">
 Όταν ο αύξον αριθμός του αντικειμένου είναι &lt; 1000
 βάζουμε τόσα μηδέν μπροστά, όσα θα χρειαστεί,
για να έχουμε ένα σύνολο 4 ψηφίων.
Πχ. Τα NGC40, NGC253 NGC1964
 στο πρόγραμμα τα γράφουμε:
NGC40 =      </t>
        </r>
        <r>
          <rPr>
            <b/>
            <sz val="9"/>
            <color indexed="81"/>
            <rFont val="Tahoma"/>
            <family val="2"/>
            <charset val="161"/>
          </rPr>
          <t>νγκ 0040</t>
        </r>
        <r>
          <rPr>
            <sz val="9"/>
            <color indexed="81"/>
            <rFont val="Tahoma"/>
            <family val="2"/>
            <charset val="161"/>
          </rPr>
          <t xml:space="preserve">  
 NGC253 =   </t>
        </r>
        <r>
          <rPr>
            <b/>
            <sz val="9"/>
            <color indexed="81"/>
            <rFont val="Tahoma"/>
            <family val="2"/>
            <charset val="161"/>
          </rPr>
          <t>νγκ 0253</t>
        </r>
        <r>
          <rPr>
            <sz val="9"/>
            <color indexed="81"/>
            <rFont val="Tahoma"/>
            <family val="2"/>
            <charset val="161"/>
          </rPr>
          <t xml:space="preserve">
NGC1964 =  </t>
        </r>
        <r>
          <rPr>
            <b/>
            <sz val="9"/>
            <color indexed="81"/>
            <rFont val="Tahoma"/>
            <family val="2"/>
            <charset val="161"/>
          </rPr>
          <t>νγκ 1964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475" authorId="1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>IC = εκ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ΕΚ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εκ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ΕΚ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
Πχ.   </t>
        </r>
        <r>
          <rPr>
            <b/>
            <sz val="9"/>
            <color indexed="81"/>
            <rFont val="Tahoma"/>
            <family val="2"/>
            <charset val="161"/>
          </rPr>
          <t>εκ 2003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1000
 βάζουμε τόσα μηδέν μπροστά, όσα θα χρειαστεί
για να έχουμε ένα σύνολο 4 ψηφίων.
Βέβαια το IC418 είναι αυτό με τον μικρότερο
Αριθμό IC που έχω καταχωρίσει. 
Είναι ένα μικρό αλλά φωτεινότατο πλανητικό
στον Λογωό. 
Στο πρόγραμμα το δίνουμε   </t>
        </r>
        <r>
          <rPr>
            <b/>
            <sz val="9"/>
            <color indexed="81"/>
            <rFont val="Tahoma"/>
            <family val="2"/>
            <charset val="161"/>
          </rPr>
          <t>εκ 0418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476" authorId="1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 xml:space="preserve">Μ = μ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μ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81"/>
            <rFont val="Tahoma"/>
            <family val="2"/>
            <charset val="161"/>
          </rPr>
          <t xml:space="preserve"> μ 101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81"/>
            <rFont val="Tahoma"/>
            <family val="2"/>
            <charset val="161"/>
          </rPr>
          <t>μ 001</t>
        </r>
        <r>
          <rPr>
            <sz val="9"/>
            <color indexed="81"/>
            <rFont val="Tahoma"/>
            <family val="2"/>
            <charset val="161"/>
          </rPr>
          <t xml:space="preserve">
Μ57 =   </t>
        </r>
        <r>
          <rPr>
            <b/>
            <sz val="9"/>
            <color indexed="81"/>
            <rFont val="Tahoma"/>
            <family val="2"/>
            <charset val="161"/>
          </rPr>
          <t>μ 057</t>
        </r>
        <r>
          <rPr>
            <sz val="9"/>
            <color indexed="81"/>
            <rFont val="Tahoma"/>
            <family val="2"/>
            <charset val="161"/>
          </rPr>
          <t xml:space="preserve">
Μ101 = </t>
        </r>
        <r>
          <rPr>
            <b/>
            <sz val="9"/>
            <color indexed="81"/>
            <rFont val="Tahoma"/>
            <family val="2"/>
            <charset val="161"/>
          </rPr>
          <t>μ 101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478" authorId="1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</commentList>
</comments>
</file>

<file path=xl/sharedStrings.xml><?xml version="1.0" encoding="utf-8"?>
<sst xmlns="http://schemas.openxmlformats.org/spreadsheetml/2006/main" count="7675" uniqueCount="3911">
  <si>
    <t>ΚΑΤΑΛΟΓΟΣ</t>
  </si>
  <si>
    <t xml:space="preserve">ΟΡΘΗ </t>
  </si>
  <si>
    <t>ΑΝΑΦΟΡΑ</t>
  </si>
  <si>
    <t xml:space="preserve">     α</t>
  </si>
  <si>
    <t>ΑΠΟΚΛΙΣΗ</t>
  </si>
  <si>
    <t xml:space="preserve">        δ</t>
  </si>
  <si>
    <t>Όνομα</t>
  </si>
  <si>
    <t xml:space="preserve"> Όνομα Ολογράφως</t>
  </si>
  <si>
    <t>Α όνομα</t>
  </si>
  <si>
    <t>Β όνομα</t>
  </si>
  <si>
    <t>Ώρες</t>
  </si>
  <si>
    <t>Λεπτά</t>
  </si>
  <si>
    <t>Δευτερόλ</t>
  </si>
  <si>
    <t>Μοίρες</t>
  </si>
  <si>
    <t>Ελληνικά</t>
  </si>
  <si>
    <t>Λατινικά</t>
  </si>
  <si>
    <t>αρχή</t>
  </si>
  <si>
    <t>του</t>
  </si>
  <si>
    <t>καταλόγου</t>
  </si>
  <si>
    <t xml:space="preserve">του </t>
  </si>
  <si>
    <t xml:space="preserve">Γιάννης </t>
  </si>
  <si>
    <t>Παπαδόπουλος</t>
  </si>
  <si>
    <t>Σελήνη - Πλανήτες</t>
  </si>
  <si>
    <t>ααα 0</t>
  </si>
  <si>
    <t>ααα 1</t>
  </si>
  <si>
    <t>Σελήνη 21-7-2017</t>
  </si>
  <si>
    <t>και 5 θερινή ώρα</t>
  </si>
  <si>
    <t>ααα 2</t>
  </si>
  <si>
    <t>ααα 3</t>
  </si>
  <si>
    <t>Ελεύθερη</t>
  </si>
  <si>
    <t>Θέση</t>
  </si>
  <si>
    <t>ααα 4</t>
  </si>
  <si>
    <t>ααα 5</t>
  </si>
  <si>
    <t>ααα 6</t>
  </si>
  <si>
    <t>ααα 7</t>
  </si>
  <si>
    <t>ααα 8</t>
  </si>
  <si>
    <t>ααα 9</t>
  </si>
  <si>
    <t>Αετός</t>
  </si>
  <si>
    <t xml:space="preserve">αετ </t>
  </si>
  <si>
    <t>Αστερισμός</t>
  </si>
  <si>
    <t>Constellatio</t>
  </si>
  <si>
    <t>Aquila</t>
  </si>
  <si>
    <t>Aql</t>
  </si>
  <si>
    <t>Αετού</t>
  </si>
  <si>
    <t>αετ α</t>
  </si>
  <si>
    <t>α Αετου</t>
  </si>
  <si>
    <t>α Altair</t>
  </si>
  <si>
    <t>αετ β</t>
  </si>
  <si>
    <t>β Αετου</t>
  </si>
  <si>
    <t>β Aquila</t>
  </si>
  <si>
    <t>αετ γ</t>
  </si>
  <si>
    <t>γ Αετου</t>
  </si>
  <si>
    <t>γ Aquila</t>
  </si>
  <si>
    <t>αετ δ</t>
  </si>
  <si>
    <t>δ Αετου</t>
  </si>
  <si>
    <t>δ Aquila</t>
  </si>
  <si>
    <t>αετ ε</t>
  </si>
  <si>
    <t>ε Αετου</t>
  </si>
  <si>
    <t>ε Aquila</t>
  </si>
  <si>
    <t>αετ ζ</t>
  </si>
  <si>
    <t>ζ Αετου</t>
  </si>
  <si>
    <t>ζ Aquila</t>
  </si>
  <si>
    <t>αετ θ</t>
  </si>
  <si>
    <t>θ Αετου</t>
  </si>
  <si>
    <t>θ Aquila</t>
  </si>
  <si>
    <t>αετ λ</t>
  </si>
  <si>
    <t>λ Αετου</t>
  </si>
  <si>
    <t>λ Aquila</t>
  </si>
  <si>
    <t>Αιγόκαιρος</t>
  </si>
  <si>
    <t xml:space="preserve">αιγ </t>
  </si>
  <si>
    <t>Αιγόκερος</t>
  </si>
  <si>
    <t>Capricornus</t>
  </si>
  <si>
    <t>Cap</t>
  </si>
  <si>
    <t>Αιγόκερου</t>
  </si>
  <si>
    <t>αιγ α</t>
  </si>
  <si>
    <t>α Αιγόκερου</t>
  </si>
  <si>
    <t>α Capricornus</t>
  </si>
  <si>
    <t>αιγ β</t>
  </si>
  <si>
    <t>β Αιγόκερου</t>
  </si>
  <si>
    <t>β Capricornus</t>
  </si>
  <si>
    <t>αιγ γ</t>
  </si>
  <si>
    <t>γ Αιγόκερου</t>
  </si>
  <si>
    <t>γ Capricornus</t>
  </si>
  <si>
    <t>αιγ δ</t>
  </si>
  <si>
    <t>δ Αιγόκερου</t>
  </si>
  <si>
    <t>δ Capricornus</t>
  </si>
  <si>
    <t>αιγ ζ</t>
  </si>
  <si>
    <t>ζ Αιγόκερου</t>
  </si>
  <si>
    <t>ζ Capricornus</t>
  </si>
  <si>
    <t>αιγ θ</t>
  </si>
  <si>
    <t>θ Αιγόκερου</t>
  </si>
  <si>
    <t>θ Capricornus</t>
  </si>
  <si>
    <t>αιγ ι</t>
  </si>
  <si>
    <t>ι Αιγόκερου</t>
  </si>
  <si>
    <t>ι Capricornus</t>
  </si>
  <si>
    <t>αιγ ψ</t>
  </si>
  <si>
    <t>ψ Αιγόκερου</t>
  </si>
  <si>
    <t>ψ Capricornus</t>
  </si>
  <si>
    <t>αιγ ω</t>
  </si>
  <si>
    <t>ω Αιγόκερου</t>
  </si>
  <si>
    <t>ω Capricornus</t>
  </si>
  <si>
    <t>Αλώπηξ</t>
  </si>
  <si>
    <t xml:space="preserve">αλω </t>
  </si>
  <si>
    <t>Vulpecula</t>
  </si>
  <si>
    <t>Vul</t>
  </si>
  <si>
    <t>Αλώπεκος</t>
  </si>
  <si>
    <t>αλω α</t>
  </si>
  <si>
    <t>α Αλώπεκος</t>
  </si>
  <si>
    <t>α Vulpecula</t>
  </si>
  <si>
    <t>Μεγάλη Άρκτος</t>
  </si>
  <si>
    <t xml:space="preserve">αμε </t>
  </si>
  <si>
    <t xml:space="preserve">Μεγάλη </t>
  </si>
  <si>
    <t>Άρκτος</t>
  </si>
  <si>
    <t>Ursa Major</t>
  </si>
  <si>
    <t>Uma</t>
  </si>
  <si>
    <t>Μεγάλης Άρκτου</t>
  </si>
  <si>
    <t>αμε 23</t>
  </si>
  <si>
    <t>23 Μεγάλης Άρκτου</t>
  </si>
  <si>
    <t>23 Ursa Major</t>
  </si>
  <si>
    <t>αμε α</t>
  </si>
  <si>
    <t>α Μεγάλης Άρκτου</t>
  </si>
  <si>
    <t>α Ursa Major</t>
  </si>
  <si>
    <t>αμε β</t>
  </si>
  <si>
    <t>β Μεγάλης Άρκτου</t>
  </si>
  <si>
    <t>β Ursa Major</t>
  </si>
  <si>
    <t>αμε γ</t>
  </si>
  <si>
    <t>γ Μεγάλης Άρκτου</t>
  </si>
  <si>
    <t>γ Ursa Major</t>
  </si>
  <si>
    <t>αμε δ</t>
  </si>
  <si>
    <t>δ Μεγάλης Άρκτου</t>
  </si>
  <si>
    <t>δ Ursa Major</t>
  </si>
  <si>
    <t>αμε ε</t>
  </si>
  <si>
    <t>ε Μεγάλης Άρκτου</t>
  </si>
  <si>
    <t>ε Ursa Major</t>
  </si>
  <si>
    <t>αμε ζ</t>
  </si>
  <si>
    <t>ζ Μεγάλης Άρκτου. Διπλός</t>
  </si>
  <si>
    <t>ζ Ursa Major. Διπλός</t>
  </si>
  <si>
    <t>αμε η</t>
  </si>
  <si>
    <t>η Μεγάλης Άρκτου</t>
  </si>
  <si>
    <t>η Ursa Major</t>
  </si>
  <si>
    <t>αμε θ</t>
  </si>
  <si>
    <t>θ Μεγάλης Άρκτου</t>
  </si>
  <si>
    <t>θ Ursa Major</t>
  </si>
  <si>
    <t>αμε ι</t>
  </si>
  <si>
    <t>ι Μεγάλης Άρκτου</t>
  </si>
  <si>
    <t>ι Ursa Major</t>
  </si>
  <si>
    <t>αμε κ</t>
  </si>
  <si>
    <t>κ Μεγάλης Άρκτου</t>
  </si>
  <si>
    <t>κ Ursa Major</t>
  </si>
  <si>
    <t>αμε λ</t>
  </si>
  <si>
    <t>λ Μεγάλης Άρκτου</t>
  </si>
  <si>
    <t>λ Ursa Major</t>
  </si>
  <si>
    <t>αμε μ</t>
  </si>
  <si>
    <t>μ Μεγάλης Άρκτου</t>
  </si>
  <si>
    <t>μ Ursa Major</t>
  </si>
  <si>
    <t>αμε ν</t>
  </si>
  <si>
    <t>ν Μεγάλης Άρκτου</t>
  </si>
  <si>
    <t>ν Ursa Major</t>
  </si>
  <si>
    <t>αμε ξ</t>
  </si>
  <si>
    <t>ξ Μεγάλης Άρκτου. Διπλός</t>
  </si>
  <si>
    <t>ξ  Ursa Major. Διπλός</t>
  </si>
  <si>
    <t>αμε ο</t>
  </si>
  <si>
    <t>ο Μεγάλης Άρκτου</t>
  </si>
  <si>
    <t>ο Ursa Major</t>
  </si>
  <si>
    <t>αμε υ</t>
  </si>
  <si>
    <t>υ Μεγάλης Άρκτου</t>
  </si>
  <si>
    <t>υ Ursa Major</t>
  </si>
  <si>
    <t>αμε χ</t>
  </si>
  <si>
    <t>χ Μεγάλης Άρκτου</t>
  </si>
  <si>
    <t>χ Ursa Major</t>
  </si>
  <si>
    <t>αμε ψ</t>
  </si>
  <si>
    <t>ψ Μεγάλης Άρκτου</t>
  </si>
  <si>
    <t>ψ Ursa Major</t>
  </si>
  <si>
    <t>Μικρή Άρκτος</t>
  </si>
  <si>
    <t xml:space="preserve">αμι </t>
  </si>
  <si>
    <t>Μικρή</t>
  </si>
  <si>
    <t>Ursa Minor</t>
  </si>
  <si>
    <t>Umi</t>
  </si>
  <si>
    <t>Μικρής Άρκτου</t>
  </si>
  <si>
    <t>αμι α</t>
  </si>
  <si>
    <t>α Μικρής Άρκτου. Πολικός αστέρας</t>
  </si>
  <si>
    <t>αUrsa Minor. Πολικός αστέρας</t>
  </si>
  <si>
    <t>αμι β</t>
  </si>
  <si>
    <t>β Μικρής Άρκτου</t>
  </si>
  <si>
    <t>β Ursa Minor</t>
  </si>
  <si>
    <t>αμι γ</t>
  </si>
  <si>
    <t>γ Μικρής Άρκτου</t>
  </si>
  <si>
    <t>γ Ursa Minor</t>
  </si>
  <si>
    <t>αμι δ</t>
  </si>
  <si>
    <t>δ Μικρής Άρκτου</t>
  </si>
  <si>
    <t>δ Ursa Minor</t>
  </si>
  <si>
    <t>αμι ε</t>
  </si>
  <si>
    <t>ε Μικρής Άρκτου</t>
  </si>
  <si>
    <t>ε Ursa Minor</t>
  </si>
  <si>
    <t>αμι ζ</t>
  </si>
  <si>
    <t>ζ Μικρής Άρκτου</t>
  </si>
  <si>
    <t>ζ Ursa Minor</t>
  </si>
  <si>
    <t>αμι η</t>
  </si>
  <si>
    <t>η Μικρής Άρκτου</t>
  </si>
  <si>
    <t>η Ursa Minor</t>
  </si>
  <si>
    <t>Ανδρομέδα</t>
  </si>
  <si>
    <t xml:space="preserve">ανδ </t>
  </si>
  <si>
    <t>Andromeda</t>
  </si>
  <si>
    <t>And</t>
  </si>
  <si>
    <t>Ανδρομέδας</t>
  </si>
  <si>
    <t>ανδ 51</t>
  </si>
  <si>
    <t>51 Ανδρομέδας</t>
  </si>
  <si>
    <t>51 Andromeda</t>
  </si>
  <si>
    <t>ανδ α</t>
  </si>
  <si>
    <t>α Ανδρομέδας</t>
  </si>
  <si>
    <t>α  Andromeda</t>
  </si>
  <si>
    <t>ανδ β</t>
  </si>
  <si>
    <t>β Ανδρομέδας</t>
  </si>
  <si>
    <t>β Andromeda</t>
  </si>
  <si>
    <t>ανδ γ</t>
  </si>
  <si>
    <t>γ Ανδρομέδας. Διπλός</t>
  </si>
  <si>
    <t>γ  Andromeda. Διπλός</t>
  </si>
  <si>
    <t>ανδ δ</t>
  </si>
  <si>
    <t>δ Ανδρομέδας</t>
  </si>
  <si>
    <t>δ Andromeda</t>
  </si>
  <si>
    <t>ανδ ι</t>
  </si>
  <si>
    <t>ι Ανδρομέδας</t>
  </si>
  <si>
    <t>ι  Andromeda</t>
  </si>
  <si>
    <t>ανδ κ</t>
  </si>
  <si>
    <t>κ Ανδρομέδας</t>
  </si>
  <si>
    <t>κ  Andromeda</t>
  </si>
  <si>
    <t>ανδ λ</t>
  </si>
  <si>
    <t>λ Ανδρομέδας</t>
  </si>
  <si>
    <t>λ  Andromeda</t>
  </si>
  <si>
    <t>ανδ μ</t>
  </si>
  <si>
    <t>μ Ανδρομέδας</t>
  </si>
  <si>
    <t>μ  Andromeda</t>
  </si>
  <si>
    <t>ανδ ν</t>
  </si>
  <si>
    <t>ν Ανδρομέδας</t>
  </si>
  <si>
    <t>ν  Andromeda</t>
  </si>
  <si>
    <t>ανδ ο</t>
  </si>
  <si>
    <t>ο Ανδρομέδας</t>
  </si>
  <si>
    <t>ο  Andromeda</t>
  </si>
  <si>
    <t>ανδ φ</t>
  </si>
  <si>
    <t>φ Ανδρομέδας</t>
  </si>
  <si>
    <t>φ   Andromeda</t>
  </si>
  <si>
    <t>ανδ ψ</t>
  </si>
  <si>
    <t>ψ Ανδρομέδας</t>
  </si>
  <si>
    <t>ψ  Andromeda</t>
  </si>
  <si>
    <t>Αντλία</t>
  </si>
  <si>
    <t xml:space="preserve">αντ </t>
  </si>
  <si>
    <t>Antlia</t>
  </si>
  <si>
    <t>Αντλίας</t>
  </si>
  <si>
    <t>Ασπίδα</t>
  </si>
  <si>
    <t xml:space="preserve">ασπ </t>
  </si>
  <si>
    <t>Scutum</t>
  </si>
  <si>
    <t>Sct</t>
  </si>
  <si>
    <t>Ασπίδας</t>
  </si>
  <si>
    <t>ασπ α</t>
  </si>
  <si>
    <t>α Ασπίδας</t>
  </si>
  <si>
    <t>α Scutum</t>
  </si>
  <si>
    <t>ασπ β</t>
  </si>
  <si>
    <t>β Ασπίδας</t>
  </si>
  <si>
    <t>β Scutum</t>
  </si>
  <si>
    <t>ασπ γ</t>
  </si>
  <si>
    <t>γ Ασπίδας</t>
  </si>
  <si>
    <t>γ Scutum</t>
  </si>
  <si>
    <t>Διάφοροι κατάλο</t>
  </si>
  <si>
    <t xml:space="preserve">αω </t>
  </si>
  <si>
    <t xml:space="preserve">διάφοροι </t>
  </si>
  <si>
    <t>κατάλογοι</t>
  </si>
  <si>
    <t>αντικειμένων</t>
  </si>
  <si>
    <t>αωπκ 190</t>
  </si>
  <si>
    <t xml:space="preserve">PK 190-17,1 </t>
  </si>
  <si>
    <t>Πλανητικό νεφέλωμα</t>
  </si>
  <si>
    <t>Βέλος</t>
  </si>
  <si>
    <t xml:space="preserve">βελ </t>
  </si>
  <si>
    <t>Saggitta</t>
  </si>
  <si>
    <t>Βέλους</t>
  </si>
  <si>
    <t>βελ α</t>
  </si>
  <si>
    <t>α Βέλους</t>
  </si>
  <si>
    <t>α Saggitta</t>
  </si>
  <si>
    <t>βελ β</t>
  </si>
  <si>
    <t>β Βέλους</t>
  </si>
  <si>
    <t>β Saggitta</t>
  </si>
  <si>
    <t>βελ γ</t>
  </si>
  <si>
    <t>γ Βέλους</t>
  </si>
  <si>
    <t>γ Saggitta</t>
  </si>
  <si>
    <t>βελ δ</t>
  </si>
  <si>
    <t>δ Βέλους</t>
  </si>
  <si>
    <t>δ Saggitta</t>
  </si>
  <si>
    <t>Βοώτης</t>
  </si>
  <si>
    <t xml:space="preserve">βοω </t>
  </si>
  <si>
    <t>Bootes</t>
  </si>
  <si>
    <t>Boo</t>
  </si>
  <si>
    <t>Βοώτου</t>
  </si>
  <si>
    <t>βοω 44</t>
  </si>
  <si>
    <t>44 Βοώτου. Διπλός</t>
  </si>
  <si>
    <t>44 Boo. Διπλός</t>
  </si>
  <si>
    <t>βοω α</t>
  </si>
  <si>
    <t>α Βοώτου</t>
  </si>
  <si>
    <t>α Boo</t>
  </si>
  <si>
    <t>βοω β</t>
  </si>
  <si>
    <t>β Βοώτου</t>
  </si>
  <si>
    <t>β Boo</t>
  </si>
  <si>
    <t>βοω γ</t>
  </si>
  <si>
    <t>γ Βοώτου</t>
  </si>
  <si>
    <t>γ Boo</t>
  </si>
  <si>
    <t>βοω δ</t>
  </si>
  <si>
    <t>δ Βοώτου</t>
  </si>
  <si>
    <t>δ Boo</t>
  </si>
  <si>
    <t>βοω ε</t>
  </si>
  <si>
    <t>ε Βοώτου. Διπλός</t>
  </si>
  <si>
    <t>ε Boo. Διπλός</t>
  </si>
  <si>
    <t>βοω ζ</t>
  </si>
  <si>
    <t>ζ Βοώτου</t>
  </si>
  <si>
    <t>ζ Boo</t>
  </si>
  <si>
    <t>βοω η</t>
  </si>
  <si>
    <t>η Βοώτου</t>
  </si>
  <si>
    <t>η Boo</t>
  </si>
  <si>
    <t>βοω θ</t>
  </si>
  <si>
    <t>θ Βοώτου</t>
  </si>
  <si>
    <t>θ Boo</t>
  </si>
  <si>
    <t>βοω κ</t>
  </si>
  <si>
    <t>κ Βοώτου. Διπλός</t>
  </si>
  <si>
    <t>κ Boo. Διπλός</t>
  </si>
  <si>
    <t>βοω μ</t>
  </si>
  <si>
    <t>μ Βοώτου. Διπλός</t>
  </si>
  <si>
    <t>μ Boo. Διπλός</t>
  </si>
  <si>
    <t>βοω ξ</t>
  </si>
  <si>
    <t>ξ Βοώτου. Διπλός</t>
  </si>
  <si>
    <t>ξ Boo. Διπλός</t>
  </si>
  <si>
    <t>βοω π</t>
  </si>
  <si>
    <t>π Βοώτου. Διπλός</t>
  </si>
  <si>
    <t>π Boo. Διπλός</t>
  </si>
  <si>
    <t>Βωμός</t>
  </si>
  <si>
    <t xml:space="preserve">βωμ </t>
  </si>
  <si>
    <t>Ara</t>
  </si>
  <si>
    <t>Βωμού</t>
  </si>
  <si>
    <t>Γερανός</t>
  </si>
  <si>
    <t xml:space="preserve">γερ </t>
  </si>
  <si>
    <t>Grus</t>
  </si>
  <si>
    <t>Gru</t>
  </si>
  <si>
    <t>Γερανού</t>
  </si>
  <si>
    <t>Γλύπτης</t>
  </si>
  <si>
    <t xml:space="preserve">γλυ </t>
  </si>
  <si>
    <t>Sculptor</t>
  </si>
  <si>
    <t>Scl</t>
  </si>
  <si>
    <t>Γλύπτη</t>
  </si>
  <si>
    <t>γλυ γ</t>
  </si>
  <si>
    <t>γ Γλύπτη</t>
  </si>
  <si>
    <t>γ Sculptor</t>
  </si>
  <si>
    <t>γλυ δ</t>
  </si>
  <si>
    <t>δ Γλύπτη</t>
  </si>
  <si>
    <t>δ Sculptor</t>
  </si>
  <si>
    <t>Γνώμων</t>
  </si>
  <si>
    <t xml:space="preserve">γνω </t>
  </si>
  <si>
    <t>Norma</t>
  </si>
  <si>
    <t>Nor</t>
  </si>
  <si>
    <t>Γνώμονα</t>
  </si>
  <si>
    <t>Δελφίνη</t>
  </si>
  <si>
    <t xml:space="preserve">δελ </t>
  </si>
  <si>
    <t>Delphinus</t>
  </si>
  <si>
    <t>Del</t>
  </si>
  <si>
    <t>Δελφίνος</t>
  </si>
  <si>
    <t>δελ α</t>
  </si>
  <si>
    <t>α Δελφίνος</t>
  </si>
  <si>
    <t>α Delphinus</t>
  </si>
  <si>
    <t>δελ β</t>
  </si>
  <si>
    <t>β Δελφίνος</t>
  </si>
  <si>
    <t>β Delphinus</t>
  </si>
  <si>
    <t>δελ γ</t>
  </si>
  <si>
    <t>γ Δελφίνος Διπλός</t>
  </si>
  <si>
    <t>γ Delphinus Διπλός</t>
  </si>
  <si>
    <t>δελ δ</t>
  </si>
  <si>
    <t>δ Δελφίνος</t>
  </si>
  <si>
    <t>δ Delphinus</t>
  </si>
  <si>
    <t>δελ ε</t>
  </si>
  <si>
    <t>ε Δελφίνος</t>
  </si>
  <si>
    <t>ε Delphinus</t>
  </si>
  <si>
    <t>δελ ζ</t>
  </si>
  <si>
    <t>ζ Δελφίνος</t>
  </si>
  <si>
    <t>ζ Delphinus</t>
  </si>
  <si>
    <t>Δίδυμοι</t>
  </si>
  <si>
    <t xml:space="preserve">διδ </t>
  </si>
  <si>
    <t>Gemini</t>
  </si>
  <si>
    <t>Gem</t>
  </si>
  <si>
    <t>Διδύμων</t>
  </si>
  <si>
    <t>διδ α</t>
  </si>
  <si>
    <t>Κάστωρ Πολλαπλός</t>
  </si>
  <si>
    <t>Castor. Διπλός</t>
  </si>
  <si>
    <t>διδ β</t>
  </si>
  <si>
    <t>Πολυδεύκης</t>
  </si>
  <si>
    <t>Pollux</t>
  </si>
  <si>
    <t>διδ γ</t>
  </si>
  <si>
    <t>γ Διδύμων</t>
  </si>
  <si>
    <t>γ Gemini</t>
  </si>
  <si>
    <t>διδ δ</t>
  </si>
  <si>
    <t>δ Διδύμων</t>
  </si>
  <si>
    <t>δ Gemini</t>
  </si>
  <si>
    <t>διδ ε</t>
  </si>
  <si>
    <t>ε Διδύμων</t>
  </si>
  <si>
    <t>ε Gemini</t>
  </si>
  <si>
    <t>διδ ζ</t>
  </si>
  <si>
    <t>ζ Διδύμων</t>
  </si>
  <si>
    <t>ζ Gemini</t>
  </si>
  <si>
    <t>διδ η</t>
  </si>
  <si>
    <t>η Διδύμων</t>
  </si>
  <si>
    <t>η Gemini</t>
  </si>
  <si>
    <t>διδ μ</t>
  </si>
  <si>
    <t>μ Διδύμων</t>
  </si>
  <si>
    <t>μ Gemini</t>
  </si>
  <si>
    <t>Δράκων</t>
  </si>
  <si>
    <t xml:space="preserve">δρα </t>
  </si>
  <si>
    <t>Draco</t>
  </si>
  <si>
    <t>Dra</t>
  </si>
  <si>
    <t>Δράκοντα</t>
  </si>
  <si>
    <t>δρα α</t>
  </si>
  <si>
    <t>α Δράκοντα</t>
  </si>
  <si>
    <t>α Draco</t>
  </si>
  <si>
    <t>δρα β</t>
  </si>
  <si>
    <t>β αΔράκοντα</t>
  </si>
  <si>
    <t>β Draco</t>
  </si>
  <si>
    <t>δρα γ</t>
  </si>
  <si>
    <t>γ Δράκοντα</t>
  </si>
  <si>
    <t>γ Draco</t>
  </si>
  <si>
    <t>δρα δ</t>
  </si>
  <si>
    <t>δ Δράκοντα</t>
  </si>
  <si>
    <t>δ Draco</t>
  </si>
  <si>
    <t>δρα ε</t>
  </si>
  <si>
    <t>ε Δράκοντα</t>
  </si>
  <si>
    <t>ε Draco</t>
  </si>
  <si>
    <t>δρα ζ</t>
  </si>
  <si>
    <t>ζ Δράκοντα. Διπλό</t>
  </si>
  <si>
    <t>ζ Draco. Διπλό</t>
  </si>
  <si>
    <t>δρα η</t>
  </si>
  <si>
    <t>η Δράκοντα</t>
  </si>
  <si>
    <t>η Draco</t>
  </si>
  <si>
    <t>δρα θ</t>
  </si>
  <si>
    <t>θ Δράκοντα</t>
  </si>
  <si>
    <t>θ Draco</t>
  </si>
  <si>
    <t>δρα ι</t>
  </si>
  <si>
    <t>ι Δράκοντα</t>
  </si>
  <si>
    <t>ι Draco</t>
  </si>
  <si>
    <t>δρα κ</t>
  </si>
  <si>
    <t>κ Δράκοντα. Διπλός</t>
  </si>
  <si>
    <t>κ Draco. Διπλός</t>
  </si>
  <si>
    <t>δρα λ</t>
  </si>
  <si>
    <t>λ Δράκοντα</t>
  </si>
  <si>
    <t>λ Draco</t>
  </si>
  <si>
    <t>δρα ν</t>
  </si>
  <si>
    <t>ν Δράκοντα Διπλός</t>
  </si>
  <si>
    <t>ν Draco. Διπλός</t>
  </si>
  <si>
    <t>δρα ξ</t>
  </si>
  <si>
    <t>ξ Δράκοντα</t>
  </si>
  <si>
    <t>ξ Draco</t>
  </si>
  <si>
    <t>δρα τ</t>
  </si>
  <si>
    <t>τ Δράκοντα</t>
  </si>
  <si>
    <t>τ Draco</t>
  </si>
  <si>
    <t>δρα φ</t>
  </si>
  <si>
    <t>φ Δράκοντα</t>
  </si>
  <si>
    <t>φ Draco</t>
  </si>
  <si>
    <t>δρα χ</t>
  </si>
  <si>
    <t>χ Δράκοντα</t>
  </si>
  <si>
    <t>χ Draco</t>
  </si>
  <si>
    <t xml:space="preserve">εκ </t>
  </si>
  <si>
    <t>Κατάλογος</t>
  </si>
  <si>
    <t xml:space="preserve">        IC</t>
  </si>
  <si>
    <t>εκ 0418</t>
  </si>
  <si>
    <t>IC 0418 Πλανητικό Νεφέλωμα</t>
  </si>
  <si>
    <t>Spirograph νεφέλωμα</t>
  </si>
  <si>
    <t>εκ 1276</t>
  </si>
  <si>
    <t>IC 1276 Σφαιρωτό σμήνος</t>
  </si>
  <si>
    <t>17. 600 Ly George Ogden Abell</t>
  </si>
  <si>
    <t>εκ 2003</t>
  </si>
  <si>
    <t>IC 2003 Πλανητικό Νεφέλωμα</t>
  </si>
  <si>
    <t>εκ 2149</t>
  </si>
  <si>
    <t>IC 2149 Πλανητικό Νεφέλωμα</t>
  </si>
  <si>
    <t>Πλανητικό Νεφέλωμα</t>
  </si>
  <si>
    <t>εκ 2165</t>
  </si>
  <si>
    <t>IC 2165 Πλανητικό Νεφέλωμα</t>
  </si>
  <si>
    <t>εκ 3568</t>
  </si>
  <si>
    <t>IC 3568 Πλανητικό Νεφέλωμα Φέτα Λεμονιού</t>
  </si>
  <si>
    <t>Lemon Slice Nebula</t>
  </si>
  <si>
    <t>εκ 4776</t>
  </si>
  <si>
    <t>IC 4776 Πλανητικό Νεφέλωμα</t>
  </si>
  <si>
    <t>εκ 4997</t>
  </si>
  <si>
    <t>IC 4997 Πλανητικό Νεφέλωμα</t>
  </si>
  <si>
    <t>εκ 5146</t>
  </si>
  <si>
    <t>IC 5146 Νεφέλωμα εκπομπής</t>
  </si>
  <si>
    <t>Cocoon Nebula</t>
  </si>
  <si>
    <t>εκ 5271</t>
  </si>
  <si>
    <t>IC 5271-10,8Γαλαξίας</t>
  </si>
  <si>
    <t xml:space="preserve">79 Mly Lewis Swift </t>
  </si>
  <si>
    <t>εξάντας</t>
  </si>
  <si>
    <t xml:space="preserve">εξα </t>
  </si>
  <si>
    <t>Sextans</t>
  </si>
  <si>
    <t>Sex</t>
  </si>
  <si>
    <t>εξάντα</t>
  </si>
  <si>
    <t>εξα α</t>
  </si>
  <si>
    <t>α εξάντα</t>
  </si>
  <si>
    <t>α Sextans</t>
  </si>
  <si>
    <t>εξα β</t>
  </si>
  <si>
    <t>β εξάντα</t>
  </si>
  <si>
    <t>β Sextans</t>
  </si>
  <si>
    <t>εξα γ</t>
  </si>
  <si>
    <t>γ εξάντα</t>
  </si>
  <si>
    <t>γ Sextans</t>
  </si>
  <si>
    <t>Ζυγός</t>
  </si>
  <si>
    <t xml:space="preserve">ζυγ </t>
  </si>
  <si>
    <t>Libra</t>
  </si>
  <si>
    <t>Lib</t>
  </si>
  <si>
    <t>Ζυγού</t>
  </si>
  <si>
    <t>ζυγ α</t>
  </si>
  <si>
    <t>α Ζυγού. Διπλός</t>
  </si>
  <si>
    <t>α Libra. Διπλός</t>
  </si>
  <si>
    <t>ζυγ β</t>
  </si>
  <si>
    <t>β Ζυγού</t>
  </si>
  <si>
    <t>β Libra</t>
  </si>
  <si>
    <t>ζυγ γ</t>
  </si>
  <si>
    <t>γ Ζυγού</t>
  </si>
  <si>
    <t>γ Libra</t>
  </si>
  <si>
    <t>ζυγ σ</t>
  </si>
  <si>
    <t>σ Ζυγού</t>
  </si>
  <si>
    <t>σ Libra</t>
  </si>
  <si>
    <t>Ηνίοχος</t>
  </si>
  <si>
    <t xml:space="preserve">ηνι </t>
  </si>
  <si>
    <t>Auriga</t>
  </si>
  <si>
    <t>Aur</t>
  </si>
  <si>
    <t>Ηνιόχου</t>
  </si>
  <si>
    <t>ηνι α</t>
  </si>
  <si>
    <t>α Ηνιόχου. Αίγα</t>
  </si>
  <si>
    <t>α Auriga. Capella</t>
  </si>
  <si>
    <t>ηνι β</t>
  </si>
  <si>
    <t>β Ηνιόχου</t>
  </si>
  <si>
    <t>β Auriga</t>
  </si>
  <si>
    <t>ηνι θ</t>
  </si>
  <si>
    <t>θ Ηνιόχου</t>
  </si>
  <si>
    <t>θ Auriga</t>
  </si>
  <si>
    <t>ηνι ι</t>
  </si>
  <si>
    <t>ι Ηνιόχου</t>
  </si>
  <si>
    <t>ι Auriga</t>
  </si>
  <si>
    <t>Ηρακλής</t>
  </si>
  <si>
    <t xml:space="preserve">ηρα </t>
  </si>
  <si>
    <t>Hercules</t>
  </si>
  <si>
    <t>Her</t>
  </si>
  <si>
    <t>Ηρακλέους</t>
  </si>
  <si>
    <t>ηρα 95</t>
  </si>
  <si>
    <t>95 Ηρακλέους. Διπλός</t>
  </si>
  <si>
    <t>45 Hercules. Διπλός</t>
  </si>
  <si>
    <t>ηρα α</t>
  </si>
  <si>
    <t>α Ηρακλέους. Διπλός</t>
  </si>
  <si>
    <t>α Hercules. Διπλός</t>
  </si>
  <si>
    <t>ηρα β</t>
  </si>
  <si>
    <t>α Ηρακλέους</t>
  </si>
  <si>
    <t>β Hercules</t>
  </si>
  <si>
    <t>ηρα γ</t>
  </si>
  <si>
    <t>γ Ηρακλέους. Διπλός</t>
  </si>
  <si>
    <t>γ Hercules. Διπλός</t>
  </si>
  <si>
    <t>ηρα δ</t>
  </si>
  <si>
    <t>δ Ηρακλέους. Διπλός</t>
  </si>
  <si>
    <t>δ Hercules. Διπολός</t>
  </si>
  <si>
    <t>ηρα ε</t>
  </si>
  <si>
    <t>ε Ηρακλέους</t>
  </si>
  <si>
    <t>ε Hercules</t>
  </si>
  <si>
    <t>ηρα ζ</t>
  </si>
  <si>
    <t>ζ Ηρακλέους</t>
  </si>
  <si>
    <t>ζ Hercules</t>
  </si>
  <si>
    <t>ηρα η</t>
  </si>
  <si>
    <t>η Ηρακλέους</t>
  </si>
  <si>
    <t>η Hercules</t>
  </si>
  <si>
    <t>ηρα θ</t>
  </si>
  <si>
    <t>θ Ηρακλέους</t>
  </si>
  <si>
    <t>θ Hercules</t>
  </si>
  <si>
    <t>ηρα ι</t>
  </si>
  <si>
    <t>ι Ηρακλέους</t>
  </si>
  <si>
    <t>ι Hercules</t>
  </si>
  <si>
    <t>ηρα κ</t>
  </si>
  <si>
    <t>κ Ηρακλέους. Διπλός</t>
  </si>
  <si>
    <t>κ Hercules. Διπλός</t>
  </si>
  <si>
    <t>ηρα λ</t>
  </si>
  <si>
    <t>λ Ηρακλέους</t>
  </si>
  <si>
    <t>λ Hercules</t>
  </si>
  <si>
    <t>ηρα μ</t>
  </si>
  <si>
    <t>μ Ηρακλέους</t>
  </si>
  <si>
    <t>μ Hercules</t>
  </si>
  <si>
    <t>ηρα ξ</t>
  </si>
  <si>
    <t>ξ Ηρακλέους</t>
  </si>
  <si>
    <t>ξ Hercules</t>
  </si>
  <si>
    <t>ηρα ο</t>
  </si>
  <si>
    <t>ο Ηρακλέους</t>
  </si>
  <si>
    <t>ο Hercules</t>
  </si>
  <si>
    <t>ηρα π</t>
  </si>
  <si>
    <t>π Ηρακλέους</t>
  </si>
  <si>
    <t>π Hercules</t>
  </si>
  <si>
    <t>ηρα ρ</t>
  </si>
  <si>
    <t>ρ Ηρακλέους. Διπλός</t>
  </si>
  <si>
    <t>ρ Hercules. Διπλός</t>
  </si>
  <si>
    <t>ηρα σ</t>
  </si>
  <si>
    <t>σ Ηρακλέους. Διπλός</t>
  </si>
  <si>
    <t>σ Hercules. Διπλός</t>
  </si>
  <si>
    <t>ηρα τ</t>
  </si>
  <si>
    <t>τ Ηρακλέους. Διπλός</t>
  </si>
  <si>
    <t>τ Hercules. Διπλός</t>
  </si>
  <si>
    <t>ηρα υ</t>
  </si>
  <si>
    <t>υ Ηρακλέους</t>
  </si>
  <si>
    <t>υ Hercules</t>
  </si>
  <si>
    <t>ηρα φ</t>
  </si>
  <si>
    <t>φ Ηρακλέους</t>
  </si>
  <si>
    <t>φ Hercules</t>
  </si>
  <si>
    <t>ηρα χ</t>
  </si>
  <si>
    <t>χ Ηρακλέους</t>
  </si>
  <si>
    <t>χ Hercules</t>
  </si>
  <si>
    <t>Ηριδανός</t>
  </si>
  <si>
    <t xml:space="preserve">ηρι </t>
  </si>
  <si>
    <t>Eridanus</t>
  </si>
  <si>
    <t>Eri</t>
  </si>
  <si>
    <t>Ηριδανού</t>
  </si>
  <si>
    <t>ηρι β</t>
  </si>
  <si>
    <t>β Ηριδανού</t>
  </si>
  <si>
    <t>β Eridanus</t>
  </si>
  <si>
    <t>ηρι γ</t>
  </si>
  <si>
    <t>γ Ηριδανού</t>
  </si>
  <si>
    <t>γ Eridanus</t>
  </si>
  <si>
    <t>ηρι δ</t>
  </si>
  <si>
    <t>δ Ηριδανού</t>
  </si>
  <si>
    <t>δ Eridanus</t>
  </si>
  <si>
    <t>ηρι ε</t>
  </si>
  <si>
    <t>ε Ηριδανού</t>
  </si>
  <si>
    <t>ε Eridanus</t>
  </si>
  <si>
    <t>ηρι ζ</t>
  </si>
  <si>
    <t>ζ Ηριδανού</t>
  </si>
  <si>
    <t>ζ Eridanus</t>
  </si>
  <si>
    <t>ηρι η</t>
  </si>
  <si>
    <t>η Ηριδανού</t>
  </si>
  <si>
    <t>η Eridanus</t>
  </si>
  <si>
    <t>ηρι μ</t>
  </si>
  <si>
    <t>μ Ηριδανού</t>
  </si>
  <si>
    <t>μ Eridanus</t>
  </si>
  <si>
    <t>ηρι ν</t>
  </si>
  <si>
    <t>ν Ηριδανού</t>
  </si>
  <si>
    <t>ν Eridanus</t>
  </si>
  <si>
    <t>ηρι ο1</t>
  </si>
  <si>
    <t>ο Ηριδανού</t>
  </si>
  <si>
    <t>ο Eridanus</t>
  </si>
  <si>
    <t>ηρι π</t>
  </si>
  <si>
    <t>π Ηριδανού</t>
  </si>
  <si>
    <t>π Eridanus</t>
  </si>
  <si>
    <t>ηρι τ1</t>
  </si>
  <si>
    <t>τ1 Ηριδανού</t>
  </si>
  <si>
    <t>τ1 Eridanus</t>
  </si>
  <si>
    <t>ηρι τ2</t>
  </si>
  <si>
    <t>τ2 Ηριδανού</t>
  </si>
  <si>
    <t>τ2 Eridanus</t>
  </si>
  <si>
    <t>ηρι τ3</t>
  </si>
  <si>
    <t>τ3 Ηριδανού</t>
  </si>
  <si>
    <t>τ3 Eridanus</t>
  </si>
  <si>
    <t>ηρι τ4</t>
  </si>
  <si>
    <t>τ4 Ηριδανού</t>
  </si>
  <si>
    <t>τ4 Eridanus</t>
  </si>
  <si>
    <t>Ιππάριο</t>
  </si>
  <si>
    <t xml:space="preserve">ιππ </t>
  </si>
  <si>
    <t>Equuleus</t>
  </si>
  <si>
    <t>Equ</t>
  </si>
  <si>
    <t>Ιππαρίου</t>
  </si>
  <si>
    <t>ιππ α</t>
  </si>
  <si>
    <t>α Ιππαρίου</t>
  </si>
  <si>
    <t>α Equuleus</t>
  </si>
  <si>
    <t>ιππ γ</t>
  </si>
  <si>
    <t>γ Ιππρίου</t>
  </si>
  <si>
    <t>γ Equuleus</t>
  </si>
  <si>
    <t>ιππ δ</t>
  </si>
  <si>
    <t>δ Ιππαρίου</t>
  </si>
  <si>
    <t>δ Equuleus</t>
  </si>
  <si>
    <t>Ιστία</t>
  </si>
  <si>
    <t xml:space="preserve">ιστ </t>
  </si>
  <si>
    <t>Vela</t>
  </si>
  <si>
    <t>Vel</t>
  </si>
  <si>
    <t>Ιστίων</t>
  </si>
  <si>
    <t>Ιχθύες</t>
  </si>
  <si>
    <t xml:space="preserve">ιχθ </t>
  </si>
  <si>
    <t>Pisces</t>
  </si>
  <si>
    <t>Psc</t>
  </si>
  <si>
    <t>Ιχθύων</t>
  </si>
  <si>
    <t>ιχθ α</t>
  </si>
  <si>
    <t>α Ιχθύων</t>
  </si>
  <si>
    <t>α Pisces</t>
  </si>
  <si>
    <t>ιχθ β</t>
  </si>
  <si>
    <t>β Ιχθύων</t>
  </si>
  <si>
    <t>β Pisces</t>
  </si>
  <si>
    <t>ιχθ γ</t>
  </si>
  <si>
    <t>γ Ιχθύων</t>
  </si>
  <si>
    <t>γ Pisces</t>
  </si>
  <si>
    <t>ιχθ δ</t>
  </si>
  <si>
    <t>δ Ιχθύων</t>
  </si>
  <si>
    <t>δ Pisces</t>
  </si>
  <si>
    <t>ιχθ ε</t>
  </si>
  <si>
    <t>ε Ιχθύων. Διπλός</t>
  </si>
  <si>
    <t>ε Pisces. Διπλός</t>
  </si>
  <si>
    <t>ιχθ η</t>
  </si>
  <si>
    <t>η Ιχθύων. Διπλός</t>
  </si>
  <si>
    <t>η Pisces. Διπλός</t>
  </si>
  <si>
    <t>ιχθ θ</t>
  </si>
  <si>
    <t>θ Ιχθύων</t>
  </si>
  <si>
    <t>θ Pisces</t>
  </si>
  <si>
    <t>ιχθ ι</t>
  </si>
  <si>
    <t>ι Ιχθύων</t>
  </si>
  <si>
    <t>ι Pisces</t>
  </si>
  <si>
    <t>ιχθ κ</t>
  </si>
  <si>
    <t>κ Ιχθύων</t>
  </si>
  <si>
    <t>κ Pisces</t>
  </si>
  <si>
    <t>ιχθ λ</t>
  </si>
  <si>
    <t>λ Ιχθύων</t>
  </si>
  <si>
    <t>λ Pisces</t>
  </si>
  <si>
    <t>ιχθ μ</t>
  </si>
  <si>
    <t>μ Ιχθύων</t>
  </si>
  <si>
    <t>μ Pisces</t>
  </si>
  <si>
    <t>ιχθ ν</t>
  </si>
  <si>
    <t>ν Ιχθύων</t>
  </si>
  <si>
    <t>ν Pisces</t>
  </si>
  <si>
    <t>ιχθ ο</t>
  </si>
  <si>
    <t>ο Ιχθύων</t>
  </si>
  <si>
    <t>ο Pisces</t>
  </si>
  <si>
    <t>ιχθ ω</t>
  </si>
  <si>
    <t>ω Ιχθύων</t>
  </si>
  <si>
    <t>ω Pisces</t>
  </si>
  <si>
    <t>Νότιος Ιχθύς</t>
  </si>
  <si>
    <t xml:space="preserve">ιχν </t>
  </si>
  <si>
    <t>Νότιος</t>
  </si>
  <si>
    <t>Ιχθύς</t>
  </si>
  <si>
    <t>Piscis Austrinus</t>
  </si>
  <si>
    <t>PsA</t>
  </si>
  <si>
    <t>Νοτίου ιχθύ</t>
  </si>
  <si>
    <t>ιχν α</t>
  </si>
  <si>
    <t>α Νοτίου ιχθύ. Fomalhaut. Διπλός</t>
  </si>
  <si>
    <t>α Piscis Austrinus. Fomalhaut. Διπλός</t>
  </si>
  <si>
    <t>ιχν β</t>
  </si>
  <si>
    <t>β Νοτίου ιχθύ</t>
  </si>
  <si>
    <t xml:space="preserve">β Piscis Austrinus. </t>
  </si>
  <si>
    <t>ιχν γ</t>
  </si>
  <si>
    <t>γ Νοτίου ιχθύ</t>
  </si>
  <si>
    <t>γ Piscis Austrinus</t>
  </si>
  <si>
    <t>ιχν δ</t>
  </si>
  <si>
    <t>δ Νοτίου ιχθύ</t>
  </si>
  <si>
    <t>δ Piscis Austrinus</t>
  </si>
  <si>
    <t>ιχν ε</t>
  </si>
  <si>
    <t>ε Νοτίου ιχθύ</t>
  </si>
  <si>
    <t>ε Piscis Austrinus</t>
  </si>
  <si>
    <t>Κάμηλοπάρδαλη</t>
  </si>
  <si>
    <t xml:space="preserve">καμη </t>
  </si>
  <si>
    <t>Καμηλο-</t>
  </si>
  <si>
    <t>πάρδαλη</t>
  </si>
  <si>
    <t>Camelo-</t>
  </si>
  <si>
    <t>pardalis</t>
  </si>
  <si>
    <t>Cam</t>
  </si>
  <si>
    <t>Καμηλοπάρδαλης</t>
  </si>
  <si>
    <t>Camelopardalis</t>
  </si>
  <si>
    <t>καμη α</t>
  </si>
  <si>
    <t>α Καμηλοπάρδαλης</t>
  </si>
  <si>
    <t>α Camelopardalis</t>
  </si>
  <si>
    <t>καμη β</t>
  </si>
  <si>
    <t>β Καμηλοπάρδαλης</t>
  </si>
  <si>
    <t>β Camelopardalis</t>
  </si>
  <si>
    <t>καμη γ</t>
  </si>
  <si>
    <t>γ Καμηλοπάρδαλης</t>
  </si>
  <si>
    <t>γ Camelopardalis</t>
  </si>
  <si>
    <t>Κάμινος</t>
  </si>
  <si>
    <t xml:space="preserve">καμι </t>
  </si>
  <si>
    <t>Fornax</t>
  </si>
  <si>
    <t>For</t>
  </si>
  <si>
    <t>Καμίνου</t>
  </si>
  <si>
    <t>Καρκίνος</t>
  </si>
  <si>
    <t xml:space="preserve">καρ </t>
  </si>
  <si>
    <t>Cancer</t>
  </si>
  <si>
    <t>Cnc</t>
  </si>
  <si>
    <t>Καρκίνου</t>
  </si>
  <si>
    <t>καρ α</t>
  </si>
  <si>
    <t>α Καρκίνου</t>
  </si>
  <si>
    <t>α Cancer</t>
  </si>
  <si>
    <t>καρ β</t>
  </si>
  <si>
    <t>β Καρκίνου</t>
  </si>
  <si>
    <t>β Cancer</t>
  </si>
  <si>
    <t>καρ γ</t>
  </si>
  <si>
    <t>γ Καρκίνου</t>
  </si>
  <si>
    <t>γ Cancer</t>
  </si>
  <si>
    <t>καρ δ</t>
  </si>
  <si>
    <t>δ Καρκίνου. Διπλός</t>
  </si>
  <si>
    <t>δ Cancer. Διπλός</t>
  </si>
  <si>
    <t>καρ ζ</t>
  </si>
  <si>
    <t>ζ Καρκίνου. Διπλός</t>
  </si>
  <si>
    <t>ζ Cancer. Διπλός</t>
  </si>
  <si>
    <t>καρ ι</t>
  </si>
  <si>
    <t>ι Καρκίνου</t>
  </si>
  <si>
    <t>ι Cancer</t>
  </si>
  <si>
    <t>Κασσιόπη</t>
  </si>
  <si>
    <t xml:space="preserve">κασ </t>
  </si>
  <si>
    <t>Cassiopeia</t>
  </si>
  <si>
    <t>cas</t>
  </si>
  <si>
    <t>Κασσιόπης</t>
  </si>
  <si>
    <t>κασ α</t>
  </si>
  <si>
    <t>α Κασσιόπης</t>
  </si>
  <si>
    <t>α Cassiopeia</t>
  </si>
  <si>
    <t>κασ β</t>
  </si>
  <si>
    <t>β Κασσιόπης</t>
  </si>
  <si>
    <t>β Cassiopeia</t>
  </si>
  <si>
    <t>κασ γ</t>
  </si>
  <si>
    <t>γ Κασσιόπης</t>
  </si>
  <si>
    <t>γ Cassiopeia</t>
  </si>
  <si>
    <t>κασ δ</t>
  </si>
  <si>
    <t>δ Κασσιόπης</t>
  </si>
  <si>
    <t>δ Cassiopeia</t>
  </si>
  <si>
    <t>κασ ε</t>
  </si>
  <si>
    <t>ε Κασσιόπης</t>
  </si>
  <si>
    <t>ε Cassiopeia</t>
  </si>
  <si>
    <t>κασ η</t>
  </si>
  <si>
    <t>η Κασσιόπης. Διπλός</t>
  </si>
  <si>
    <t>η Cassiopeia. Διπλός</t>
  </si>
  <si>
    <t>κασ ι</t>
  </si>
  <si>
    <t>ι Κασσιόπης. Πολλαπλός</t>
  </si>
  <si>
    <t>ι Cassiopeia. Πολλαπλός</t>
  </si>
  <si>
    <t>κασ κ</t>
  </si>
  <si>
    <t>κ Κασσιόπης</t>
  </si>
  <si>
    <t>κ Cassiopeia</t>
  </si>
  <si>
    <t>κασ ο</t>
  </si>
  <si>
    <t>ο Κασσιόπης</t>
  </si>
  <si>
    <t>ο Cassiopeia</t>
  </si>
  <si>
    <t>Κένταυρος</t>
  </si>
  <si>
    <t xml:space="preserve">κεν </t>
  </si>
  <si>
    <t>Centaurus</t>
  </si>
  <si>
    <t>Cen</t>
  </si>
  <si>
    <t>Κενταύρου</t>
  </si>
  <si>
    <t>κεν θ</t>
  </si>
  <si>
    <t>θ Κενταύρου</t>
  </si>
  <si>
    <t>θ Centaurus</t>
  </si>
  <si>
    <t>κεν ι</t>
  </si>
  <si>
    <t>ι Κενταύρου</t>
  </si>
  <si>
    <t>ι Centaurus</t>
  </si>
  <si>
    <t>Κήτος</t>
  </si>
  <si>
    <t xml:space="preserve">κητ </t>
  </si>
  <si>
    <t>Cetus</t>
  </si>
  <si>
    <t>Cet</t>
  </si>
  <si>
    <t>Κήτους</t>
  </si>
  <si>
    <t>κητ α</t>
  </si>
  <si>
    <t>α Κήτους</t>
  </si>
  <si>
    <t>α Cetus</t>
  </si>
  <si>
    <t>κητ β</t>
  </si>
  <si>
    <t xml:space="preserve">β Κήτους </t>
  </si>
  <si>
    <t>β Cetus Diphda</t>
  </si>
  <si>
    <t>κητ γ</t>
  </si>
  <si>
    <t>γ Κήτους. Διπλός</t>
  </si>
  <si>
    <t>γ Cetus. Διπλός</t>
  </si>
  <si>
    <t>κητ δ</t>
  </si>
  <si>
    <t>δ Κήτους</t>
  </si>
  <si>
    <t>δ Cetus</t>
  </si>
  <si>
    <t>κητ ζ</t>
  </si>
  <si>
    <t>ζ Κήτους</t>
  </si>
  <si>
    <t>ζ Cetus</t>
  </si>
  <si>
    <t>κητ η</t>
  </si>
  <si>
    <t>η Κήτους</t>
  </si>
  <si>
    <t>η Cetus</t>
  </si>
  <si>
    <t>κητ θ</t>
  </si>
  <si>
    <t>θ Κήτους</t>
  </si>
  <si>
    <t>θ Cetus</t>
  </si>
  <si>
    <t>κητ ι</t>
  </si>
  <si>
    <t>ι Κήτους</t>
  </si>
  <si>
    <t>ι Cetus</t>
  </si>
  <si>
    <t>κητ ο</t>
  </si>
  <si>
    <t>ο Κήτους. Ο Θαυμάσιος!</t>
  </si>
  <si>
    <t>ο Cetus Mira</t>
  </si>
  <si>
    <t>κητ π</t>
  </si>
  <si>
    <t>π Κήτους</t>
  </si>
  <si>
    <t>π Cetus</t>
  </si>
  <si>
    <t>κητ τ</t>
  </si>
  <si>
    <t>τ Κήτους Γείτονας</t>
  </si>
  <si>
    <t>τ Cetus 12 Έτη φωτός</t>
  </si>
  <si>
    <t>κητ υ</t>
  </si>
  <si>
    <t>υ Κήτους</t>
  </si>
  <si>
    <t>υ Cetus</t>
  </si>
  <si>
    <t>Κηφέας</t>
  </si>
  <si>
    <t xml:space="preserve">κηφ </t>
  </si>
  <si>
    <t>Cepheus</t>
  </si>
  <si>
    <t>Cep</t>
  </si>
  <si>
    <t>Κηφέως</t>
  </si>
  <si>
    <t>κηφ α</t>
  </si>
  <si>
    <t>α Κηφέως</t>
  </si>
  <si>
    <t>α Cepheus</t>
  </si>
  <si>
    <t>κηφ β</t>
  </si>
  <si>
    <t>β Κηφέως</t>
  </si>
  <si>
    <t>β Cepheus</t>
  </si>
  <si>
    <t>κηφ γ</t>
  </si>
  <si>
    <t>γ Κηφέως</t>
  </si>
  <si>
    <t>γ Cepheus</t>
  </si>
  <si>
    <t>κηφ δ</t>
  </si>
  <si>
    <t xml:space="preserve">δ Κηφέως.Κλασικός Κηφείδας </t>
  </si>
  <si>
    <t>δ Cepheus.Διπλός</t>
  </si>
  <si>
    <t>κηφ ε</t>
  </si>
  <si>
    <t>ε Κηφέως</t>
  </si>
  <si>
    <t>ε Cepheus</t>
  </si>
  <si>
    <t>κηφ ζ</t>
  </si>
  <si>
    <t>ζ Κηφέως</t>
  </si>
  <si>
    <t>ζ Cepheus</t>
  </si>
  <si>
    <t>κηφ η</t>
  </si>
  <si>
    <t>η Κηφέως</t>
  </si>
  <si>
    <t>η Cepheus</t>
  </si>
  <si>
    <t>κηφ θ</t>
  </si>
  <si>
    <t>θ Κηφέως</t>
  </si>
  <si>
    <t>θ Cepheus</t>
  </si>
  <si>
    <t>κηφ ι</t>
  </si>
  <si>
    <t>ι Κηφέως</t>
  </si>
  <si>
    <t>ι Cepheus</t>
  </si>
  <si>
    <t>κηφ μ</t>
  </si>
  <si>
    <t>μ Κηφέως</t>
  </si>
  <si>
    <t>μ Cepheus</t>
  </si>
  <si>
    <t>κηφ ξ</t>
  </si>
  <si>
    <t>ξ Κηφέως. Διπλός</t>
  </si>
  <si>
    <t>ξ Cepheus. Διπλός</t>
  </si>
  <si>
    <t>Μέγας Κύων</t>
  </si>
  <si>
    <t xml:space="preserve">κμε </t>
  </si>
  <si>
    <t>Μέγας</t>
  </si>
  <si>
    <t>Κύων</t>
  </si>
  <si>
    <t>Canis Major</t>
  </si>
  <si>
    <t>CMa</t>
  </si>
  <si>
    <t>Μεγάλου Κύνα</t>
  </si>
  <si>
    <t>κμε α</t>
  </si>
  <si>
    <t>α Μεγάλου Κύνα. Διπλός</t>
  </si>
  <si>
    <t>Σείριος</t>
  </si>
  <si>
    <t>κμε β</t>
  </si>
  <si>
    <t>β Μεγάλου Κύνα</t>
  </si>
  <si>
    <t>β Canis Major</t>
  </si>
  <si>
    <t>κμε δ</t>
  </si>
  <si>
    <t>δ Μεγάλου Κύνα</t>
  </si>
  <si>
    <t>δ Canis Major</t>
  </si>
  <si>
    <t>κμε ε</t>
  </si>
  <si>
    <t>ε Μεγάλου Κύνα</t>
  </si>
  <si>
    <t>ε Canis Major</t>
  </si>
  <si>
    <t>κμε ζ</t>
  </si>
  <si>
    <t>ζ Μεγάλου Κύνα</t>
  </si>
  <si>
    <t>ζ Canis Major</t>
  </si>
  <si>
    <t>κμε η</t>
  </si>
  <si>
    <t>η Μεγάλου Κύνα</t>
  </si>
  <si>
    <t>η Canis Major</t>
  </si>
  <si>
    <t>κμε ν1</t>
  </si>
  <si>
    <r>
      <t>ν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Μεγάλου Κύνα Διπλός</t>
    </r>
  </si>
  <si>
    <r>
      <t>ν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Canis Major</t>
    </r>
  </si>
  <si>
    <t>Μικρός Κύων</t>
  </si>
  <si>
    <t xml:space="preserve">κμι </t>
  </si>
  <si>
    <t>Μικρός</t>
  </si>
  <si>
    <t>Canis Minor</t>
  </si>
  <si>
    <t>CMi</t>
  </si>
  <si>
    <t>Μικρού Κύνα</t>
  </si>
  <si>
    <t>κμι α</t>
  </si>
  <si>
    <t>α Μικρού Κυνα. Προκύων</t>
  </si>
  <si>
    <t>α Canis Minor. Προκύων</t>
  </si>
  <si>
    <t>κμι β</t>
  </si>
  <si>
    <t>β Μικρού Κυνα</t>
  </si>
  <si>
    <t>β Canis Minor</t>
  </si>
  <si>
    <t>κμι γ</t>
  </si>
  <si>
    <t>γ Μικρού Κυνα</t>
  </si>
  <si>
    <t>γ Canis Minor</t>
  </si>
  <si>
    <t>Κόμη Βερενίκης</t>
  </si>
  <si>
    <t xml:space="preserve">κομ </t>
  </si>
  <si>
    <t>Κόμη</t>
  </si>
  <si>
    <t>Βερενίκης</t>
  </si>
  <si>
    <t>Coma</t>
  </si>
  <si>
    <t>Beronices</t>
  </si>
  <si>
    <t>Com</t>
  </si>
  <si>
    <t>Κόμης Βερενίκης</t>
  </si>
  <si>
    <t>Coma Beronices</t>
  </si>
  <si>
    <t>κομ α</t>
  </si>
  <si>
    <t>α Κόμης Βερενίκης. Διπλός</t>
  </si>
  <si>
    <t>α Coma Beronices. Διπλός</t>
  </si>
  <si>
    <t>κομ β</t>
  </si>
  <si>
    <t>β Κόμης Βερενίκης</t>
  </si>
  <si>
    <t>β Coma Beronices</t>
  </si>
  <si>
    <t>κομ γ</t>
  </si>
  <si>
    <t>γ Κόμης Βερενίκης</t>
  </si>
  <si>
    <t>γ Coma Beronices</t>
  </si>
  <si>
    <t>Κόρακας</t>
  </si>
  <si>
    <t xml:space="preserve">κορ </t>
  </si>
  <si>
    <t>Corvus</t>
  </si>
  <si>
    <t>Crv</t>
  </si>
  <si>
    <t>Κόρακα</t>
  </si>
  <si>
    <t>κορ α</t>
  </si>
  <si>
    <t>α Κόρακα</t>
  </si>
  <si>
    <t>α Corvus</t>
  </si>
  <si>
    <t>κορ β</t>
  </si>
  <si>
    <t>β Κόρακα</t>
  </si>
  <si>
    <t>β Corvus</t>
  </si>
  <si>
    <t>κορ γ</t>
  </si>
  <si>
    <t>γ Κόρακα</t>
  </si>
  <si>
    <t>γ Corvus</t>
  </si>
  <si>
    <t>κορ δ</t>
  </si>
  <si>
    <t>δ Κόρακα</t>
  </si>
  <si>
    <t>δ Corvus</t>
  </si>
  <si>
    <t>κορ ε</t>
  </si>
  <si>
    <t>εΚόρακα</t>
  </si>
  <si>
    <t>ε Corvus</t>
  </si>
  <si>
    <t>Κρατήρ</t>
  </si>
  <si>
    <t xml:space="preserve">κρα </t>
  </si>
  <si>
    <t>Crater</t>
  </si>
  <si>
    <t>Crt</t>
  </si>
  <si>
    <t>Κρατήρος</t>
  </si>
  <si>
    <t>Κριός</t>
  </si>
  <si>
    <t xml:space="preserve">κρι </t>
  </si>
  <si>
    <t>Aries</t>
  </si>
  <si>
    <t>Ari</t>
  </si>
  <si>
    <t>Κριού</t>
  </si>
  <si>
    <t>κρι 41</t>
  </si>
  <si>
    <t>41 Κριού</t>
  </si>
  <si>
    <t>41 Aries</t>
  </si>
  <si>
    <t>κρι α</t>
  </si>
  <si>
    <t>α Κριού</t>
  </si>
  <si>
    <t>α Aries</t>
  </si>
  <si>
    <t>κρι β</t>
  </si>
  <si>
    <t>β Κριού</t>
  </si>
  <si>
    <t>β Aries</t>
  </si>
  <si>
    <t>κρι γ</t>
  </si>
  <si>
    <t>γ Κριού Διπλός</t>
  </si>
  <si>
    <t>γ Aries Διπλός</t>
  </si>
  <si>
    <t>Θηρευτικοί Κύνες</t>
  </si>
  <si>
    <t xml:space="preserve">κυθ </t>
  </si>
  <si>
    <t>Θηρευτικοί</t>
  </si>
  <si>
    <t>Κύνες</t>
  </si>
  <si>
    <t>Canes Venatici</t>
  </si>
  <si>
    <t>CVn</t>
  </si>
  <si>
    <t>Θηρευτικοί κύνες</t>
  </si>
  <si>
    <t>κυθ α</t>
  </si>
  <si>
    <t>Καρδιά Καρόλου. Διπλός</t>
  </si>
  <si>
    <t>Cor Caroli</t>
  </si>
  <si>
    <t>κυθ β</t>
  </si>
  <si>
    <t>β Θηρευτικοί κύνες</t>
  </si>
  <si>
    <t>β Canes Venatici</t>
  </si>
  <si>
    <t>Κύκνος</t>
  </si>
  <si>
    <t xml:space="preserve">κυκ </t>
  </si>
  <si>
    <t>Cygnus</t>
  </si>
  <si>
    <t>Cyg</t>
  </si>
  <si>
    <t>Κύκνου</t>
  </si>
  <si>
    <t>κυκ 52</t>
  </si>
  <si>
    <t>52 Κύκνου</t>
  </si>
  <si>
    <t>52 Cygnus</t>
  </si>
  <si>
    <t>κυκ 61</t>
  </si>
  <si>
    <t>61 Κύκνου. Διπλός</t>
  </si>
  <si>
    <t>61 Cygnus. Διπλός</t>
  </si>
  <si>
    <t>κυκ α</t>
  </si>
  <si>
    <t>Deneb</t>
  </si>
  <si>
    <t>α Cygnus</t>
  </si>
  <si>
    <t>κυκ β</t>
  </si>
  <si>
    <t>Albireo. Διπλός</t>
  </si>
  <si>
    <t>β Cygnus. Διπλός</t>
  </si>
  <si>
    <t>κυκ γ</t>
  </si>
  <si>
    <t>γ Κύκνου</t>
  </si>
  <si>
    <t>γ Cygnus</t>
  </si>
  <si>
    <t>κυκ δ</t>
  </si>
  <si>
    <t>δ Κύκνου</t>
  </si>
  <si>
    <t>δ Cygnus</t>
  </si>
  <si>
    <t>κυκ ε</t>
  </si>
  <si>
    <t>ε Κύκνου. Διπλός</t>
  </si>
  <si>
    <t>ε Cygnus. Διπλός</t>
  </si>
  <si>
    <t>κυκ ζ</t>
  </si>
  <si>
    <t>ζ Κύκνου</t>
  </si>
  <si>
    <t>ζ Cygnus</t>
  </si>
  <si>
    <t>κυκ η</t>
  </si>
  <si>
    <t>η Κύκνου</t>
  </si>
  <si>
    <t>η Cygnus</t>
  </si>
  <si>
    <t>κυκ ι</t>
  </si>
  <si>
    <t>ι Κύκνου</t>
  </si>
  <si>
    <t>ι Cygnus</t>
  </si>
  <si>
    <t>κυκ κ</t>
  </si>
  <si>
    <t>κ Κύκνου</t>
  </si>
  <si>
    <t>κ Cygnus</t>
  </si>
  <si>
    <t>κυκ ν</t>
  </si>
  <si>
    <t>ν Κύκνου. Διπλός</t>
  </si>
  <si>
    <t>ν Cygnus. Διπλός</t>
  </si>
  <si>
    <t>κυκ ξ</t>
  </si>
  <si>
    <t>ξ Κύκνου</t>
  </si>
  <si>
    <t>ξ Cygnus</t>
  </si>
  <si>
    <t>κυκ ο1</t>
  </si>
  <si>
    <r>
      <t>o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Κύκνου. Διπλός</t>
    </r>
  </si>
  <si>
    <r>
      <t>o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Cygnus. Διπλός</t>
    </r>
  </si>
  <si>
    <t>κυκ ο2</t>
  </si>
  <si>
    <r>
      <t>o</t>
    </r>
    <r>
      <rPr>
        <sz val="8"/>
        <color theme="1"/>
        <rFont val="Times New Roman"/>
        <family val="1"/>
        <charset val="161"/>
      </rPr>
      <t>2</t>
    </r>
    <r>
      <rPr>
        <sz val="11"/>
        <color theme="1"/>
        <rFont val="Times New Roman"/>
        <family val="1"/>
        <charset val="161"/>
      </rPr>
      <t xml:space="preserve"> Κύκνου</t>
    </r>
  </si>
  <si>
    <r>
      <t>o</t>
    </r>
    <r>
      <rPr>
        <sz val="8"/>
        <color theme="1"/>
        <rFont val="Times New Roman"/>
        <family val="1"/>
        <charset val="161"/>
      </rPr>
      <t>2</t>
    </r>
    <r>
      <rPr>
        <sz val="11"/>
        <color theme="1"/>
        <rFont val="Times New Roman"/>
        <family val="1"/>
        <charset val="161"/>
      </rPr>
      <t xml:space="preserve"> Cygnus</t>
    </r>
  </si>
  <si>
    <t>κυκ σ</t>
  </si>
  <si>
    <t>σ Κύκνου</t>
  </si>
  <si>
    <t>σ Cygnus</t>
  </si>
  <si>
    <t>κυκ τ</t>
  </si>
  <si>
    <t>τ Κύκνου</t>
  </si>
  <si>
    <t>τ Cygnus</t>
  </si>
  <si>
    <t>Λαγός</t>
  </si>
  <si>
    <t xml:space="preserve">λαγ </t>
  </si>
  <si>
    <t>Lepus</t>
  </si>
  <si>
    <t>Lep</t>
  </si>
  <si>
    <t>Λαγού</t>
  </si>
  <si>
    <t>λαγ α</t>
  </si>
  <si>
    <t>α Λαγού</t>
  </si>
  <si>
    <t>α Lepus</t>
  </si>
  <si>
    <t>λαγ β</t>
  </si>
  <si>
    <t>β Λαγού. Διπλός</t>
  </si>
  <si>
    <t>β Lepus. Διπλός</t>
  </si>
  <si>
    <t>λαγ γ</t>
  </si>
  <si>
    <t>γ Λαγού. Οπτικά Διπλός</t>
  </si>
  <si>
    <t>γ Lepus. Οπτικά Διπλός</t>
  </si>
  <si>
    <t>λαγ δ</t>
  </si>
  <si>
    <t>δ Λαγού</t>
  </si>
  <si>
    <t>δ Lepus</t>
  </si>
  <si>
    <t>λαγ ε</t>
  </si>
  <si>
    <t>ε Λαγού</t>
  </si>
  <si>
    <t>ε Lepus</t>
  </si>
  <si>
    <t>λαγ ζ</t>
  </si>
  <si>
    <t>ζ Λαγού</t>
  </si>
  <si>
    <t>ζ Lepus</t>
  </si>
  <si>
    <t>λαγ η</t>
  </si>
  <si>
    <t>η Λαγού</t>
  </si>
  <si>
    <t>η Lepus</t>
  </si>
  <si>
    <t>λαγ μ</t>
  </si>
  <si>
    <t>μ Λαγού</t>
  </si>
  <si>
    <t>μ Lepus</t>
  </si>
  <si>
    <t>Λέων</t>
  </si>
  <si>
    <t xml:space="preserve">λεω </t>
  </si>
  <si>
    <t>Leo</t>
  </si>
  <si>
    <t>Λέοντος</t>
  </si>
  <si>
    <t>λεω α</t>
  </si>
  <si>
    <t xml:space="preserve">α Λέοντος Βασιλίσκος. Διπλός </t>
  </si>
  <si>
    <t xml:space="preserve">α Leo. Διπλός Regulus </t>
  </si>
  <si>
    <t>λεω β</t>
  </si>
  <si>
    <t>β Λέοντος</t>
  </si>
  <si>
    <t>β Leo</t>
  </si>
  <si>
    <t>λεω γ</t>
  </si>
  <si>
    <t>γ Λέοντος. Διπλός</t>
  </si>
  <si>
    <t>γ Leo. Διπλός</t>
  </si>
  <si>
    <t>λεω δ</t>
  </si>
  <si>
    <t>δ Λέοντος</t>
  </si>
  <si>
    <t>δ Leo</t>
  </si>
  <si>
    <t>λεω ε</t>
  </si>
  <si>
    <t>ε Λέοντος</t>
  </si>
  <si>
    <t>ε Leo</t>
  </si>
  <si>
    <t>λεω ζ</t>
  </si>
  <si>
    <t>ζ Λέοντος</t>
  </si>
  <si>
    <t>ζ Leo</t>
  </si>
  <si>
    <t>λεω η</t>
  </si>
  <si>
    <t>η Λέοντος</t>
  </si>
  <si>
    <t>η Leo</t>
  </si>
  <si>
    <t>λεω θ</t>
  </si>
  <si>
    <t>θ Λέοντος</t>
  </si>
  <si>
    <t>θ Leo</t>
  </si>
  <si>
    <t>λεω ι</t>
  </si>
  <si>
    <t>ι Λέοντος</t>
  </si>
  <si>
    <t>ι Leo</t>
  </si>
  <si>
    <t>λεω λ</t>
  </si>
  <si>
    <t>λ Λέοντος</t>
  </si>
  <si>
    <t>λ Leo</t>
  </si>
  <si>
    <t>λεω μ</t>
  </si>
  <si>
    <t>μ Λέοντος</t>
  </si>
  <si>
    <t>μ Leo</t>
  </si>
  <si>
    <t>λεω ν</t>
  </si>
  <si>
    <t>ν Λέοντος</t>
  </si>
  <si>
    <t>ν Leo</t>
  </si>
  <si>
    <t>λεω ρ</t>
  </si>
  <si>
    <t>ρ Λέοντος</t>
  </si>
  <si>
    <t>ρ Leo</t>
  </si>
  <si>
    <t>λεω σ</t>
  </si>
  <si>
    <t>σ Λέοντος</t>
  </si>
  <si>
    <t>σ Leo</t>
  </si>
  <si>
    <t>Μικρός Λέων</t>
  </si>
  <si>
    <t xml:space="preserve">λμι </t>
  </si>
  <si>
    <t>Minor</t>
  </si>
  <si>
    <t>LMi</t>
  </si>
  <si>
    <t>Μικρού Λέοντα</t>
  </si>
  <si>
    <t>Leo Minor</t>
  </si>
  <si>
    <t>λμι 10</t>
  </si>
  <si>
    <t>10 Μικρού Λέοντα</t>
  </si>
  <si>
    <t>10 Leo Minor</t>
  </si>
  <si>
    <t>λμι 21</t>
  </si>
  <si>
    <t>21 Μικρού Λέοντα</t>
  </si>
  <si>
    <t>21 Leo Minor</t>
  </si>
  <si>
    <t>λμι 46</t>
  </si>
  <si>
    <t>46 Μικρού Λέοντα</t>
  </si>
  <si>
    <t>46 Leo Minor</t>
  </si>
  <si>
    <t>λμι β</t>
  </si>
  <si>
    <t>β Μικρού Λέοντα</t>
  </si>
  <si>
    <t>β Leo Minor</t>
  </si>
  <si>
    <t>Λύγκας</t>
  </si>
  <si>
    <t xml:space="preserve">λυγ </t>
  </si>
  <si>
    <t>Lynx</t>
  </si>
  <si>
    <t>Lyn</t>
  </si>
  <si>
    <t>Λύγκα</t>
  </si>
  <si>
    <t>λυγ α</t>
  </si>
  <si>
    <t xml:space="preserve">α Λύγκα </t>
  </si>
  <si>
    <t>α Lynx</t>
  </si>
  <si>
    <t>Λύκος</t>
  </si>
  <si>
    <t xml:space="preserve">λυκ </t>
  </si>
  <si>
    <t>Lupus</t>
  </si>
  <si>
    <t>Lup</t>
  </si>
  <si>
    <t>Λύκου</t>
  </si>
  <si>
    <t>Λύρα</t>
  </si>
  <si>
    <t xml:space="preserve">λυρ </t>
  </si>
  <si>
    <t>Lyra</t>
  </si>
  <si>
    <t>Lyr</t>
  </si>
  <si>
    <t>Λύρας</t>
  </si>
  <si>
    <t>λυρ α</t>
  </si>
  <si>
    <t>α Λύρας. Βέγας</t>
  </si>
  <si>
    <t>α Lyra.Vega</t>
  </si>
  <si>
    <t>λυρ β</t>
  </si>
  <si>
    <t>β Λύρας</t>
  </si>
  <si>
    <t>β Lyra</t>
  </si>
  <si>
    <t>λυρ γ</t>
  </si>
  <si>
    <t>γ Λύρας</t>
  </si>
  <si>
    <t>γ Lyra</t>
  </si>
  <si>
    <t>λυρ δ</t>
  </si>
  <si>
    <t>δ Λύρας. Διπλός</t>
  </si>
  <si>
    <t>δ Lyra. Διπλός</t>
  </si>
  <si>
    <t>λυρ ε</t>
  </si>
  <si>
    <t>ε Λύρας. Διπλά διπλός</t>
  </si>
  <si>
    <t>ε Lyra. Διπλά διπλός</t>
  </si>
  <si>
    <t>λυρ ζ</t>
  </si>
  <si>
    <t>ζ Λύρας. Διπλός</t>
  </si>
  <si>
    <t>ζ Lyra. Διπλός</t>
  </si>
  <si>
    <t>λυρ η</t>
  </si>
  <si>
    <t>η Λύρας</t>
  </si>
  <si>
    <t>η Lyra</t>
  </si>
  <si>
    <t>λυρ θ</t>
  </si>
  <si>
    <t>θ Λύρας</t>
  </si>
  <si>
    <t>θ Lyra</t>
  </si>
  <si>
    <t xml:space="preserve">μ </t>
  </si>
  <si>
    <t xml:space="preserve">        M</t>
  </si>
  <si>
    <t>Messier</t>
  </si>
  <si>
    <t>μ 001</t>
  </si>
  <si>
    <t>M1 Πλανητικό Νεφέλωμα Καρκίνος</t>
  </si>
  <si>
    <t>Μ1 Crab Nebula 6.000 Ly</t>
  </si>
  <si>
    <t>μ 002</t>
  </si>
  <si>
    <t>M2. Σφαιρωτό σμήνος</t>
  </si>
  <si>
    <t>M 2. 35.000 Ly</t>
  </si>
  <si>
    <t>μ 003</t>
  </si>
  <si>
    <t>M3. Σφαιρωτό σμήνος</t>
  </si>
  <si>
    <t>M 3.  34.000 LY</t>
  </si>
  <si>
    <t>μ 004</t>
  </si>
  <si>
    <t xml:space="preserve">M4. Σφαιρωτό σμήνος </t>
  </si>
  <si>
    <t>Μ4. 7.200 LY</t>
  </si>
  <si>
    <t>μ 005</t>
  </si>
  <si>
    <t xml:space="preserve">Μ5. Σφαιρωτό Σμήνος     </t>
  </si>
  <si>
    <t>M5. 24.500 Ly</t>
  </si>
  <si>
    <t>μ 006</t>
  </si>
  <si>
    <t>M6. Ανοιχτό Σμήνος</t>
  </si>
  <si>
    <t>Σμήνος πεταλούδα 1.600 LY</t>
  </si>
  <si>
    <t>μ 007</t>
  </si>
  <si>
    <t>M7. Ανοιχτό Σμήνος</t>
  </si>
  <si>
    <t>To  σμήνος του Πτολεμαίου 800 LY</t>
  </si>
  <si>
    <t>μ 008</t>
  </si>
  <si>
    <t>M8 Νεφέλωμα Λιμνοθάλασσα</t>
  </si>
  <si>
    <t>Μ8 Lagoon 5.200 Ly</t>
  </si>
  <si>
    <t>μ 009</t>
  </si>
  <si>
    <t>M9.Σφαιρωτό σμήνος</t>
  </si>
  <si>
    <t xml:space="preserve">M9 2.600 Ly </t>
  </si>
  <si>
    <t>μ 010</t>
  </si>
  <si>
    <t>M10.Σφαιρωτό σμήνος</t>
  </si>
  <si>
    <t xml:space="preserve">M 10.  14.000 Ly </t>
  </si>
  <si>
    <t>μ 011</t>
  </si>
  <si>
    <t>M11. Ανοιχτό Σμήνος</t>
  </si>
  <si>
    <t>M11. Σμήνος της αγριόπαπιας. 6200 Ly</t>
  </si>
  <si>
    <t>μ 012</t>
  </si>
  <si>
    <t>M12 .Σφαιρωτό Σμήνος</t>
  </si>
  <si>
    <t>M12 15.700 Ly</t>
  </si>
  <si>
    <t>μ 013</t>
  </si>
  <si>
    <t>M13.Σφαιρωτό Σμήνος</t>
  </si>
  <si>
    <t>M13  25.100 LY</t>
  </si>
  <si>
    <t>μ 014</t>
  </si>
  <si>
    <t>M14.Σφαιρωτό Σμήνος</t>
  </si>
  <si>
    <t>M14 30.300 Ly</t>
  </si>
  <si>
    <t>μ 015</t>
  </si>
  <si>
    <t xml:space="preserve">Μ15.Σφαιρωτό Σμήνος </t>
  </si>
  <si>
    <t>Μ15 33.600 Ly</t>
  </si>
  <si>
    <t>μ 016</t>
  </si>
  <si>
    <t>M16 Νεφέλωμα Αετός</t>
  </si>
  <si>
    <t>M16 7.000 Ly</t>
  </si>
  <si>
    <t>μ 017</t>
  </si>
  <si>
    <t>M17 Νεφέλωμα Κύκνος ή Ωμέγα</t>
  </si>
  <si>
    <t>M17 5.500</t>
  </si>
  <si>
    <t>μ 018</t>
  </si>
  <si>
    <t>Μ18. Ανοιχτό Σμήνος</t>
  </si>
  <si>
    <t>M18 4.900 Ly</t>
  </si>
  <si>
    <t>μ 019</t>
  </si>
  <si>
    <t>M19.Σφαιρωτό Σμήνος</t>
  </si>
  <si>
    <t>M19 28.000</t>
  </si>
  <si>
    <t>μ 020</t>
  </si>
  <si>
    <t>M20 Τρισχιδές ή Τριφυλλιού</t>
  </si>
  <si>
    <t>M20 6000 Ly</t>
  </si>
  <si>
    <t>μ 021</t>
  </si>
  <si>
    <t>M21. Ανοιχτό Σμήνος</t>
  </si>
  <si>
    <t>M21 4.250 Ly</t>
  </si>
  <si>
    <t>μ 022</t>
  </si>
  <si>
    <t>M22.Σφαιρωτό Σμήνος</t>
  </si>
  <si>
    <t>M22 10.600 Ly</t>
  </si>
  <si>
    <t>μ 023</t>
  </si>
  <si>
    <t>Μ23. Ανοιχτό Σμήνος.Σφαιρωτό Σμήνος</t>
  </si>
  <si>
    <t>M23 2.150</t>
  </si>
  <si>
    <t>μ 024</t>
  </si>
  <si>
    <t>Μ24. Αστρικό Νέφος!!!</t>
  </si>
  <si>
    <t>Πολλά αντικείμενα! 10.000 Ly</t>
  </si>
  <si>
    <t>μ 025</t>
  </si>
  <si>
    <t>Μ25. Ανοιχτό Σμήνος</t>
  </si>
  <si>
    <t>M25 2.000 Ly</t>
  </si>
  <si>
    <t>μ 026</t>
  </si>
  <si>
    <t>M26. Ανοιχτό Σμήνος</t>
  </si>
  <si>
    <t>M26 5.000 Ly</t>
  </si>
  <si>
    <t>μ 027</t>
  </si>
  <si>
    <t>Μ27 Πλανητικό Νεφέλωμα Αλτήρας</t>
  </si>
  <si>
    <t>Μ27 The Dumbbell Nebula  5.000 Ly</t>
  </si>
  <si>
    <t>μ 028</t>
  </si>
  <si>
    <t>M28. Σφαιρωτό Σμήνος</t>
  </si>
  <si>
    <t>M28 17.900 Ly</t>
  </si>
  <si>
    <t>μ 029</t>
  </si>
  <si>
    <t>Μ29. Ανοιχτό Σμήνος</t>
  </si>
  <si>
    <t>Μ29 4.000-7.000 Ly</t>
  </si>
  <si>
    <t>μ 030</t>
  </si>
  <si>
    <t>M30. Σφαιρωτό Σμήνος</t>
  </si>
  <si>
    <t xml:space="preserve">M30 </t>
  </si>
  <si>
    <t>μ 031</t>
  </si>
  <si>
    <t xml:space="preserve">Μ31-3,5 O Γαλαξίας της Ανδρομέδας </t>
  </si>
  <si>
    <t>2,4 Mly Γαλαξίας της Ανδρομέδας</t>
  </si>
  <si>
    <t>μ 033</t>
  </si>
  <si>
    <t>Μ 33-5,5 Γαλαξίας</t>
  </si>
  <si>
    <t>3 Mly Γαλαξίας του Τριγώνου</t>
  </si>
  <si>
    <t>μ 035</t>
  </si>
  <si>
    <t>Μ35. Ανοιχτό Σμήνος</t>
  </si>
  <si>
    <t>Μ35 2.800 Ly</t>
  </si>
  <si>
    <t>μ 036</t>
  </si>
  <si>
    <t>Μ36. Ανοιχτό Σμήνος</t>
  </si>
  <si>
    <t>M36 4.100 Ly</t>
  </si>
  <si>
    <t>μ 037</t>
  </si>
  <si>
    <t>Μ37. Ανοιχτό Σμήνος</t>
  </si>
  <si>
    <t xml:space="preserve">M37 4.500 Ly </t>
  </si>
  <si>
    <t>μ 038</t>
  </si>
  <si>
    <t>Μ38. Ανοιχτό Σμήνος</t>
  </si>
  <si>
    <t>M38 4.200 Ly</t>
  </si>
  <si>
    <t>μ 039</t>
  </si>
  <si>
    <t>Μ39. Ανοιχτό Σμήνος</t>
  </si>
  <si>
    <t>M39 800 Ly</t>
  </si>
  <si>
    <t>μ 041</t>
  </si>
  <si>
    <t>Μ41. Ανοιχτό Σμήνος</t>
  </si>
  <si>
    <t>M41 2.300 Ly</t>
  </si>
  <si>
    <t>μ 042</t>
  </si>
  <si>
    <t xml:space="preserve">Μ42 Μέγα Νεφέλωμα του Ωρίωνα </t>
  </si>
  <si>
    <t>M42 1.340 Ly</t>
  </si>
  <si>
    <t>μ 044</t>
  </si>
  <si>
    <t xml:space="preserve">Μ44. Ανοιχτό Σμήνος. Φάτνη ή Κυψέλη </t>
  </si>
  <si>
    <t>M44 550 Ly</t>
  </si>
  <si>
    <t>μ 046</t>
  </si>
  <si>
    <t>Μ46. Ανοιχτό Σμήνος</t>
  </si>
  <si>
    <t>M46 5.400 Ly</t>
  </si>
  <si>
    <t>μ 047</t>
  </si>
  <si>
    <t>Μ47. Ανοιχτό Σμήνος</t>
  </si>
  <si>
    <t>M47 1.600 Ly</t>
  </si>
  <si>
    <t>μ 048</t>
  </si>
  <si>
    <t>Μ48. Ανοιχτό Σμήνος</t>
  </si>
  <si>
    <t>M48 1.500 Ly</t>
  </si>
  <si>
    <t>μ 049</t>
  </si>
  <si>
    <t>M49 - 8,3 Γαλαξίας</t>
  </si>
  <si>
    <t>M49 56 Mly</t>
  </si>
  <si>
    <t>μ 050</t>
  </si>
  <si>
    <t>Μ50. Ανοιχτό Σμήνος</t>
  </si>
  <si>
    <t>M50 3.000 Ly</t>
  </si>
  <si>
    <t>μ 051</t>
  </si>
  <si>
    <t>M51 - 8,1 Γαλαξίας της δίνης</t>
  </si>
  <si>
    <t>M51 Whirlpool galaxy 23 Mly</t>
  </si>
  <si>
    <t>μ 053</t>
  </si>
  <si>
    <t>M53. Σφαιρωτό σμήνος</t>
  </si>
  <si>
    <t>M53 60.000 Ly</t>
  </si>
  <si>
    <t>μ 054</t>
  </si>
  <si>
    <t>M54. Σφαιρωτό σμήνος</t>
  </si>
  <si>
    <t>M54 87.500 Ly</t>
  </si>
  <si>
    <t>μ 055</t>
  </si>
  <si>
    <t>M55. Σφαιρωτό σμήνος</t>
  </si>
  <si>
    <t>M55 17.600 Ly</t>
  </si>
  <si>
    <t>μ 056</t>
  </si>
  <si>
    <t>Μ56. Σφαιρωτό σμήνος</t>
  </si>
  <si>
    <t>Μ56 32.900 Ly</t>
  </si>
  <si>
    <t>μ 057</t>
  </si>
  <si>
    <t>μ 058</t>
  </si>
  <si>
    <t>M58- 9,6 Γαλαξίας</t>
  </si>
  <si>
    <t>M58 68 Mly</t>
  </si>
  <si>
    <t>μ 059</t>
  </si>
  <si>
    <t>M59- 9,7 Γαλαξίας</t>
  </si>
  <si>
    <t>M59 60 Mly</t>
  </si>
  <si>
    <t>μ 060</t>
  </si>
  <si>
    <t>M60- 8,8 Γαλαξίας</t>
  </si>
  <si>
    <t>M60 60 Mly</t>
  </si>
  <si>
    <t>μ 061</t>
  </si>
  <si>
    <t>M61- 9,3 Γαλαξίας</t>
  </si>
  <si>
    <t>M61 60 Mly</t>
  </si>
  <si>
    <t>μ 062</t>
  </si>
  <si>
    <t>M62. Σφαιρωτό σμήνος</t>
  </si>
  <si>
    <t>M62 22.500 Ly</t>
  </si>
  <si>
    <t>μ 063</t>
  </si>
  <si>
    <t>M63- 8,5 Γαλαξίας</t>
  </si>
  <si>
    <t>M63 27 Mly</t>
  </si>
  <si>
    <t>μ 064</t>
  </si>
  <si>
    <t>M64- 8,5 Γαλαξίας Μαύρο μάτι</t>
  </si>
  <si>
    <t>M64 Black Eye Galaxy 24 Mly</t>
  </si>
  <si>
    <t>μ 065</t>
  </si>
  <si>
    <t>M65- 9,2 Γαλαξίας</t>
  </si>
  <si>
    <t>M65 35 Mly</t>
  </si>
  <si>
    <t>μ 066</t>
  </si>
  <si>
    <t>M66- 8,9 Γαλαξίας</t>
  </si>
  <si>
    <t>M66 36 Mly</t>
  </si>
  <si>
    <t>μ 067</t>
  </si>
  <si>
    <t>Μ67. Ανοιχτό Σμήνος</t>
  </si>
  <si>
    <t>M67 2.610 Ly</t>
  </si>
  <si>
    <t>μ 068</t>
  </si>
  <si>
    <t>M68. Σφαιρωτό σμήνος</t>
  </si>
  <si>
    <t>M68 33.600 Ly</t>
  </si>
  <si>
    <t>μ 069</t>
  </si>
  <si>
    <t>M69. Σφαιρωτό σμήνος</t>
  </si>
  <si>
    <t>M69 29.700 Ly</t>
  </si>
  <si>
    <t>μ 070</t>
  </si>
  <si>
    <t>M70. Σφαιρωτό σμήνος</t>
  </si>
  <si>
    <t>M70 29.300 Ly</t>
  </si>
  <si>
    <t>μ 071</t>
  </si>
  <si>
    <t>Μ71. Σφαιρωτό σμήνος</t>
  </si>
  <si>
    <t>Μ71 13.000 Ly</t>
  </si>
  <si>
    <t>μ 072</t>
  </si>
  <si>
    <t>M72. Σφαιρωτό σμήνος</t>
  </si>
  <si>
    <t>M72 55.000 Ly</t>
  </si>
  <si>
    <t>μ 073</t>
  </si>
  <si>
    <t>M73 σχηματισμός 4 αστέρων</t>
  </si>
  <si>
    <t xml:space="preserve">M73 2.500 Λυ </t>
  </si>
  <si>
    <t>μ 074</t>
  </si>
  <si>
    <t>Μ74-9,1 Γαλαξίας</t>
  </si>
  <si>
    <t>Μ74 32 Mly</t>
  </si>
  <si>
    <t>μ 075</t>
  </si>
  <si>
    <t>M75. Σφαιρωτό σμήνος</t>
  </si>
  <si>
    <t>M75 67.500 Ly</t>
  </si>
  <si>
    <t>μ 076</t>
  </si>
  <si>
    <t xml:space="preserve">M76. Πλανητικό Νεφέλωμα μικρός αλτήρας </t>
  </si>
  <si>
    <t>Μ76  Little Dumbbell Nebula 2.500 Ly</t>
  </si>
  <si>
    <t>μ 077</t>
  </si>
  <si>
    <t>Μ77-8,9 Γαλαξίας</t>
  </si>
  <si>
    <t>M77 47 Mly</t>
  </si>
  <si>
    <t>μ 078</t>
  </si>
  <si>
    <t>Μ78 Νεφέλωμα Ανάκλασης</t>
  </si>
  <si>
    <t>M78 1.500 Ly</t>
  </si>
  <si>
    <t>μ 079</t>
  </si>
  <si>
    <t>Μ79 Σφαιρωτό Σμήνος</t>
  </si>
  <si>
    <t>Σμήνος 42.000 Mly</t>
  </si>
  <si>
    <t>μ 080</t>
  </si>
  <si>
    <t>M80. Σφαιρωτό σμήνος</t>
  </si>
  <si>
    <t>M80 32.600 Ly</t>
  </si>
  <si>
    <t>μ 081</t>
  </si>
  <si>
    <t>M81-7 Γαλαξίας</t>
  </si>
  <si>
    <t>M81 12 Mly</t>
  </si>
  <si>
    <t>μ 083</t>
  </si>
  <si>
    <t xml:space="preserve">M83-7,5 Γαλαξίας </t>
  </si>
  <si>
    <t>M83 15 Mly</t>
  </si>
  <si>
    <t>μ 084</t>
  </si>
  <si>
    <t>M84- 9,2 Γαλαξίας</t>
  </si>
  <si>
    <t>M84 60 Mly</t>
  </si>
  <si>
    <t>μ 085</t>
  </si>
  <si>
    <t>Μ85- 9,1 Γαλαξίας</t>
  </si>
  <si>
    <t xml:space="preserve">M84 60 Mly Pierre Mechain </t>
  </si>
  <si>
    <t>μ 086</t>
  </si>
  <si>
    <t>M86- 8,9 Γαλαξίας</t>
  </si>
  <si>
    <t>M86 60 Mly</t>
  </si>
  <si>
    <t>μ 087</t>
  </si>
  <si>
    <t>M87-8,6 Γαλαξίας</t>
  </si>
  <si>
    <t>M87 53,5 Miy</t>
  </si>
  <si>
    <t>μ 088</t>
  </si>
  <si>
    <t>M88- 9,4 Γαλαξίας</t>
  </si>
  <si>
    <t>M88 60 Miy</t>
  </si>
  <si>
    <t>μ 089</t>
  </si>
  <si>
    <t>M89- 9,9 Γαλαξίας</t>
  </si>
  <si>
    <t>M89 50 Miy</t>
  </si>
  <si>
    <t>μ 090</t>
  </si>
  <si>
    <t>M90- 9,4 Γαλαξίας</t>
  </si>
  <si>
    <t>M90 60 Miy</t>
  </si>
  <si>
    <t>μ 091</t>
  </si>
  <si>
    <t>M91- 10 Γαλαξίας</t>
  </si>
  <si>
    <t>M91 55 Miy</t>
  </si>
  <si>
    <t>μ 092</t>
  </si>
  <si>
    <t>M92. Σφαιρωτό σμήνος</t>
  </si>
  <si>
    <t>M92 26.700 Ly</t>
  </si>
  <si>
    <t>μ 093</t>
  </si>
  <si>
    <t>Μ93. Ανοιχτό Σμήνος</t>
  </si>
  <si>
    <t>M93 3.600</t>
  </si>
  <si>
    <t>μ 094</t>
  </si>
  <si>
    <t>M94-8,1 Γαλαξίας</t>
  </si>
  <si>
    <t>M94 16 Mly</t>
  </si>
  <si>
    <t>μ 095</t>
  </si>
  <si>
    <t>M95-9,8 Γαλαξίας</t>
  </si>
  <si>
    <t>M95 38 Mly</t>
  </si>
  <si>
    <t>μ 096</t>
  </si>
  <si>
    <t>M96-9,3 Γαλαξίας</t>
  </si>
  <si>
    <t>M 96 35 Mly</t>
  </si>
  <si>
    <t>μ 097</t>
  </si>
  <si>
    <t>M97 Πλανητικό Νεφέλωμα Κουκουβάγια</t>
  </si>
  <si>
    <t xml:space="preserve">Μ97 Pierre François André Méchain 2.030 Ly </t>
  </si>
  <si>
    <t>μ 098</t>
  </si>
  <si>
    <t>M98-10,1 Γαλαξίας</t>
  </si>
  <si>
    <t>M98 44,4 Mly</t>
  </si>
  <si>
    <t>μ 099</t>
  </si>
  <si>
    <t>M99-10,2 Γαλαξίας</t>
  </si>
  <si>
    <t>M99 Pierre Mechain  55,7 Mly</t>
  </si>
  <si>
    <t>μ 100</t>
  </si>
  <si>
    <t>M100- 9,3 Γαλαξίας</t>
  </si>
  <si>
    <t>M100 52,5 Mly</t>
  </si>
  <si>
    <t>μ 101</t>
  </si>
  <si>
    <t>M101-7,5 Γαλαξίας</t>
  </si>
  <si>
    <t>M101 27 Mly</t>
  </si>
  <si>
    <t>μ 102</t>
  </si>
  <si>
    <t>M102-10,7 Γαλαξίας</t>
  </si>
  <si>
    <t>M102 Pierre Mechain 50 Mly</t>
  </si>
  <si>
    <t>μ 103</t>
  </si>
  <si>
    <t xml:space="preserve">Μ103. Ανοιχτό Σμήνος Κουκουβάγια </t>
  </si>
  <si>
    <t xml:space="preserve"> M103 9.000 Ly</t>
  </si>
  <si>
    <t>μ 104</t>
  </si>
  <si>
    <t>M104- 8,3 Γαλαξίας Σομπρέρο</t>
  </si>
  <si>
    <t>M104 Sombrero Galaxy 31 Mly</t>
  </si>
  <si>
    <t>μ 105</t>
  </si>
  <si>
    <t>M105- 9,5 Γαλαξίας</t>
  </si>
  <si>
    <t>M105 32 Mly</t>
  </si>
  <si>
    <t>μ 106</t>
  </si>
  <si>
    <t>M106- 8,3 Γαλαξία</t>
  </si>
  <si>
    <t>M106 Pierre Mechain 23,5 Mly</t>
  </si>
  <si>
    <t>μ 107</t>
  </si>
  <si>
    <t>M107. Σφαιρωτό σμήνος</t>
  </si>
  <si>
    <t>M107 20.900 Ly</t>
  </si>
  <si>
    <t>μ 108</t>
  </si>
  <si>
    <t>M108- 9,5 Γαλαξίας</t>
  </si>
  <si>
    <t>M108 Pierre Mechain 50 Mly</t>
  </si>
  <si>
    <t>μ 109</t>
  </si>
  <si>
    <t>M109- 9,8 Γαλαξίας</t>
  </si>
  <si>
    <t>M109 Pierre Mechain 83 Mly</t>
  </si>
  <si>
    <t>Μικροσκόπιον</t>
  </si>
  <si>
    <t xml:space="preserve">μικ </t>
  </si>
  <si>
    <t>Mikroskopium</t>
  </si>
  <si>
    <t>Mik</t>
  </si>
  <si>
    <t>Μικροσκοπίου</t>
  </si>
  <si>
    <t>Μονόκερος</t>
  </si>
  <si>
    <t xml:space="preserve">μον </t>
  </si>
  <si>
    <t>Monoceros</t>
  </si>
  <si>
    <t>Mon</t>
  </si>
  <si>
    <t>Μονόκερου</t>
  </si>
  <si>
    <t>μον α</t>
  </si>
  <si>
    <t>α Μονόκερου</t>
  </si>
  <si>
    <t>α Monoceros</t>
  </si>
  <si>
    <t>μον β</t>
  </si>
  <si>
    <t>β Μονόκερου.Τριπλός</t>
  </si>
  <si>
    <t>β Monoceros.Τριπλός</t>
  </si>
  <si>
    <t>μον γ</t>
  </si>
  <si>
    <t>γ Μονόκερου</t>
  </si>
  <si>
    <t>γ Monoceros</t>
  </si>
  <si>
    <t>μον δ</t>
  </si>
  <si>
    <t>δ Μονόκερου</t>
  </si>
  <si>
    <t>δ Monoceros</t>
  </si>
  <si>
    <t>μον ε</t>
  </si>
  <si>
    <t>ε Μονόκερου. Διπλός</t>
  </si>
  <si>
    <t>ε Monoceros. Διπλός</t>
  </si>
  <si>
    <t>μον ζ</t>
  </si>
  <si>
    <t>ζ Μονόκερου</t>
  </si>
  <si>
    <t>ζ Monoceros</t>
  </si>
  <si>
    <t xml:space="preserve">νγκ </t>
  </si>
  <si>
    <t xml:space="preserve">    NGC</t>
  </si>
  <si>
    <t>νγκ 0040</t>
  </si>
  <si>
    <t xml:space="preserve">NGC 40. Πλανητικό Νεφέλωμα </t>
  </si>
  <si>
    <t>William Herschel</t>
  </si>
  <si>
    <t>νγκ 0128</t>
  </si>
  <si>
    <t xml:space="preserve">NGC 128-11,8 Γαλαξίας  </t>
  </si>
  <si>
    <t xml:space="preserve">253 Mly William Herschel </t>
  </si>
  <si>
    <t>νγκ 0134</t>
  </si>
  <si>
    <t xml:space="preserve">NGC 134-10,5 Γαλαξίας  </t>
  </si>
  <si>
    <t xml:space="preserve">60 Μly James Dunlop </t>
  </si>
  <si>
    <t>νγκ 0147</t>
  </si>
  <si>
    <t xml:space="preserve">NGC 147-9,4 Γαλαξίας  </t>
  </si>
  <si>
    <t>2,58 Mly John Herschel</t>
  </si>
  <si>
    <t>νγκ 0157</t>
  </si>
  <si>
    <t>NGC 157-10,4 Γαλαξίας</t>
  </si>
  <si>
    <t>76,3 Mly William Herschel</t>
  </si>
  <si>
    <t>νγκ 0185</t>
  </si>
  <si>
    <t xml:space="preserve">NGC 185-9,3 Γαλαξίας  </t>
  </si>
  <si>
    <t>2 Mly William Herschel</t>
  </si>
  <si>
    <t>νγκ 0246</t>
  </si>
  <si>
    <t>NGC 246 . Πλανητικό Νεφέλωμα του κρανίου</t>
  </si>
  <si>
    <t>νγκ 0247</t>
  </si>
  <si>
    <t>NGC 247-8,9 Γαλαξίας</t>
  </si>
  <si>
    <t xml:space="preserve">11,1 Mly </t>
  </si>
  <si>
    <t>νγκ 0253</t>
  </si>
  <si>
    <t>NGC 253-7,3 Γαλαξίας</t>
  </si>
  <si>
    <t xml:space="preserve">11,4 Mly Caroline Herschel </t>
  </si>
  <si>
    <t>νγκ 0278</t>
  </si>
  <si>
    <t>NGC 278-10,7 Γαλαξίας</t>
  </si>
  <si>
    <t xml:space="preserve">38,5 Mly </t>
  </si>
  <si>
    <t>νγκ 0288</t>
  </si>
  <si>
    <t>NGC 288. Σφαιρωτό σμήνος</t>
  </si>
  <si>
    <t>Johan Ludvig Emil Dreyer</t>
  </si>
  <si>
    <t>νγκ 0404</t>
  </si>
  <si>
    <t>NGC 404-10 Γαλαξίας</t>
  </si>
  <si>
    <t xml:space="preserve">10 Mly  William Herschel </t>
  </si>
  <si>
    <t>νγκ 0457</t>
  </si>
  <si>
    <t>NGC 457. Ανοιχτό Σμήνος κουκουβάγια</t>
  </si>
  <si>
    <t>νγκ 0488</t>
  </si>
  <si>
    <t xml:space="preserve">NGC 488-10,4 Γαλαξίας </t>
  </si>
  <si>
    <t>90 Mly William Herschel</t>
  </si>
  <si>
    <t>νγκ 0524</t>
  </si>
  <si>
    <t>NGC 524-10,4 Γαλαξίας</t>
  </si>
  <si>
    <t>νγκ 0584</t>
  </si>
  <si>
    <t>NGC 584-10,5 Γαλαξίας</t>
  </si>
  <si>
    <t>76,4 Mly William Herschel</t>
  </si>
  <si>
    <t>νγκ 0660</t>
  </si>
  <si>
    <t xml:space="preserve">NGC 660-10,7 Γαλαξίας  </t>
  </si>
  <si>
    <t xml:space="preserve">45 Mly </t>
  </si>
  <si>
    <t>νγκ 0663</t>
  </si>
  <si>
    <t>NGC 663 Ανοιχτό Σμήνος</t>
  </si>
  <si>
    <t>νγκ 0720</t>
  </si>
  <si>
    <t>NGC 720-10,2 Γαλαξίας</t>
  </si>
  <si>
    <t>80 Mly William Herschel</t>
  </si>
  <si>
    <t>νγκ 0752</t>
  </si>
  <si>
    <t>NGC 752 ανοιχτό σμήνος</t>
  </si>
  <si>
    <t>Caroline Herschel</t>
  </si>
  <si>
    <t>νγκ 0772</t>
  </si>
  <si>
    <t>NGC 772-10,3 Γαλαξίας</t>
  </si>
  <si>
    <t>130 Mly  William Herschel</t>
  </si>
  <si>
    <t>νγκ 0812</t>
  </si>
  <si>
    <t>NGC 812 -11,6 Γαλαξίας</t>
  </si>
  <si>
    <t>Edouard Jean-Marie Stephan</t>
  </si>
  <si>
    <t>νγκ 0869</t>
  </si>
  <si>
    <t>NGC 869 Ανοιχτό Σμήνος</t>
  </si>
  <si>
    <t>Double Cluster</t>
  </si>
  <si>
    <t>νγκ 0884</t>
  </si>
  <si>
    <t>NGC 884 Ανοιχτό Σμήνος</t>
  </si>
  <si>
    <t>νγκ 0890</t>
  </si>
  <si>
    <t>NGC 890 -11,3 Γαλαξίας</t>
  </si>
  <si>
    <t>121 Mly  William Herschel</t>
  </si>
  <si>
    <t>νγκ 0891</t>
  </si>
  <si>
    <t>NGC 891 -10,1 Γαλαξίας</t>
  </si>
  <si>
    <t>30 Mly  William Herschel</t>
  </si>
  <si>
    <t>νγκ 0908</t>
  </si>
  <si>
    <t>NGC 908-10,2 Γαλαξίας</t>
  </si>
  <si>
    <t>60 Mly  William Herschel</t>
  </si>
  <si>
    <t>νγκ 0925</t>
  </si>
  <si>
    <t>NGC 925-9,9 Γαλαξίας</t>
  </si>
  <si>
    <t xml:space="preserve">30 Mly </t>
  </si>
  <si>
    <t>νγκ 0936</t>
  </si>
  <si>
    <t>NGC 936-10,2 Γαλαξίας</t>
  </si>
  <si>
    <t>67 Mly  William Herschel</t>
  </si>
  <si>
    <t>νγκ 0988</t>
  </si>
  <si>
    <t>NGC 988-11 Γαλαξίας</t>
  </si>
  <si>
    <t>56 Mly Edouard Jean-Marie Stephan</t>
  </si>
  <si>
    <t>νγκ 1023</t>
  </si>
  <si>
    <t>NGC 1023-9,5 Γαλαξίας</t>
  </si>
  <si>
    <t xml:space="preserve">60 Mly </t>
  </si>
  <si>
    <t>νγκ 1042</t>
  </si>
  <si>
    <t>NGC 1042-11 Γαλαξίας</t>
  </si>
  <si>
    <t>νγκ 1052</t>
  </si>
  <si>
    <t>NGC 1052-10,5 Γαλαξίας</t>
  </si>
  <si>
    <t>νγκ 1055</t>
  </si>
  <si>
    <t>NGC 1055-10,6 Γαλαξίας</t>
  </si>
  <si>
    <t xml:space="preserve">52 Mly  William Herschel </t>
  </si>
  <si>
    <t>νγκ 1084</t>
  </si>
  <si>
    <t>NGC 1084-10,7 Γαλαξίας</t>
  </si>
  <si>
    <t>νγκ 1087</t>
  </si>
  <si>
    <t>NGC 1087-10,8 Γαλαξίας</t>
  </si>
  <si>
    <t xml:space="preserve">80 Mly </t>
  </si>
  <si>
    <t>νγκ 1090</t>
  </si>
  <si>
    <t>NGC 1090-11,8 Γαλαξίας</t>
  </si>
  <si>
    <t xml:space="preserve">124 Mly </t>
  </si>
  <si>
    <t>νγκ 1232</t>
  </si>
  <si>
    <t>NGC 1232-10,3 Γαλαξίας</t>
  </si>
  <si>
    <t xml:space="preserve">70 Mly </t>
  </si>
  <si>
    <t>νγκ 1297</t>
  </si>
  <si>
    <t>NGC 1297-11,8 Γαλαξίας</t>
  </si>
  <si>
    <t xml:space="preserve">72 Mly Edward Emerson Barnard </t>
  </si>
  <si>
    <t>νγκ 1300</t>
  </si>
  <si>
    <t>NGC 1300-10,3 Γαλαξίας</t>
  </si>
  <si>
    <t>75 Mly John Herschel</t>
  </si>
  <si>
    <t>νγκ 1332</t>
  </si>
  <si>
    <t>NGC 1332-10,3 Γαλαξίας</t>
  </si>
  <si>
    <t xml:space="preserve">  William Herschel</t>
  </si>
  <si>
    <t>νγκ 1400</t>
  </si>
  <si>
    <t>NGC 1400-11 Γαλαξίας</t>
  </si>
  <si>
    <t>64 Mly  William Herschel</t>
  </si>
  <si>
    <t>νγκ 1407</t>
  </si>
  <si>
    <t>NGC 1407-9,7 Γαλαξίας</t>
  </si>
  <si>
    <t>75 Mly  William Herschel</t>
  </si>
  <si>
    <t>νγκ 1499</t>
  </si>
  <si>
    <t>NGC 1499 Καλιφόρνια</t>
  </si>
  <si>
    <t>Νεφέλωμα εκπομπής</t>
  </si>
  <si>
    <t>νγκ 1501</t>
  </si>
  <si>
    <t>NGC 1501 Πλανητικό Νεφέλωμα</t>
  </si>
  <si>
    <t xml:space="preserve"> William Herschel</t>
  </si>
  <si>
    <t>νγκ 1514</t>
  </si>
  <si>
    <t>NGC 1514 Πλανητικό Νεφέλωμα</t>
  </si>
  <si>
    <t>νγκ 1535</t>
  </si>
  <si>
    <t xml:space="preserve">NGC 1535 Πλανητικό Νεφέλωμα   </t>
  </si>
  <si>
    <t>Το μάτι της Κλεοπάτρας William Herschel</t>
  </si>
  <si>
    <t>νγκ 1600</t>
  </si>
  <si>
    <t>NGC 1600-11 Γαλαξίας</t>
  </si>
  <si>
    <t xml:space="preserve">200 Mly </t>
  </si>
  <si>
    <t>νγκ 1637</t>
  </si>
  <si>
    <t>NGC 1637-10,8 Γαλαξίας</t>
  </si>
  <si>
    <t>30 Mly</t>
  </si>
  <si>
    <t>νγκ 1647</t>
  </si>
  <si>
    <t>NGC 1647 Ανοιχτό Σμήνος</t>
  </si>
  <si>
    <t>νγκ 1662</t>
  </si>
  <si>
    <t>NGC 1662 Ανοιχτό Σμήνος</t>
  </si>
  <si>
    <t>νγκ 1857</t>
  </si>
  <si>
    <t>NGC 1857 Ανοιχτό Σμήνος</t>
  </si>
  <si>
    <t>νγκ 1907</t>
  </si>
  <si>
    <t>NGC 1907 Ανοιχτό Σμήνος</t>
  </si>
  <si>
    <t>4.500 Ly</t>
  </si>
  <si>
    <t>νγκ 1964</t>
  </si>
  <si>
    <t>NGC 1407-10,8 Γαλαξίας</t>
  </si>
  <si>
    <t>50 Mly  William Herschel</t>
  </si>
  <si>
    <t>νγκ 2022</t>
  </si>
  <si>
    <t>NGC 2022 Πλανητικό Νεφέλωμα</t>
  </si>
  <si>
    <t>νγκ 2071</t>
  </si>
  <si>
    <t>NGC 2071 Νεφέλωμα Ανάκλασης</t>
  </si>
  <si>
    <t>νγκ 2196</t>
  </si>
  <si>
    <t>NGC 2196-11 Γαλαξίας</t>
  </si>
  <si>
    <t>νγκ 2232</t>
  </si>
  <si>
    <t>NGC 2232</t>
  </si>
  <si>
    <t>Ανοιχτό Σμήνος</t>
  </si>
  <si>
    <t>νγκ 2239</t>
  </si>
  <si>
    <t>NGC 2239 William Herschel</t>
  </si>
  <si>
    <t>Ανοιχτό Σμήνος+ Νεφέλωμα Ροζέτα</t>
  </si>
  <si>
    <t>νγκ 2264</t>
  </si>
  <si>
    <t>NGC 2264</t>
  </si>
  <si>
    <t>Ανοιχτό Σμήνος+ νεφέλωμα</t>
  </si>
  <si>
    <t>νγκ 2276</t>
  </si>
  <si>
    <t>NGC 2276-11,3 Γαλαξίας</t>
  </si>
  <si>
    <t>Friedrich August Theodor Winnecke</t>
  </si>
  <si>
    <t>νγκ 2300</t>
  </si>
  <si>
    <t>NGC 2300-11,1 Γαλαξίας</t>
  </si>
  <si>
    <t>120 Μly Friedrich August Theodor Winnecke</t>
  </si>
  <si>
    <t>νγκ 2336</t>
  </si>
  <si>
    <t xml:space="preserve">NGC 2336-10,3 Γαλαξίας </t>
  </si>
  <si>
    <t xml:space="preserve">Ernst Wilhelm Leberecht Tempel </t>
  </si>
  <si>
    <t>νγκ 2371</t>
  </si>
  <si>
    <t>NGC 2371-2372 Πλανητικό Νεφέλωμα</t>
  </si>
  <si>
    <t>νγκ 2392</t>
  </si>
  <si>
    <t>NGC 2392 Πλανητικό Νεφέλωμα</t>
  </si>
  <si>
    <t xml:space="preserve"> Εσκιμώος William Herschel</t>
  </si>
  <si>
    <t>νγκ 2403</t>
  </si>
  <si>
    <t>NGC 2403-8,2 Γαλαξίας</t>
  </si>
  <si>
    <t>8 Mly William Herschel</t>
  </si>
  <si>
    <t>νγκ 2438</t>
  </si>
  <si>
    <t>NGC 2438 Πλανητικό Νεφέλωμα</t>
  </si>
  <si>
    <t>νγκ 2613</t>
  </si>
  <si>
    <t>NGC 2613-10,5 Γαλαξίας</t>
  </si>
  <si>
    <t>νγκ 2683</t>
  </si>
  <si>
    <t>NGC 2683-9,7 Γαλαξίας</t>
  </si>
  <si>
    <t>25 Mly William Herschel</t>
  </si>
  <si>
    <t>νγκ 2768</t>
  </si>
  <si>
    <t>NGC 2768-9,9 Γαλαξίας</t>
  </si>
  <si>
    <t>65 Mly</t>
  </si>
  <si>
    <t>νγκ 2841</t>
  </si>
  <si>
    <t>NGC 2841-9,3 Γαλαξίας</t>
  </si>
  <si>
    <t>46 Mly William Herschel</t>
  </si>
  <si>
    <t>νγκ 2903</t>
  </si>
  <si>
    <t>NGC 2903-8,8 Γαλαξίας</t>
  </si>
  <si>
    <t>30 Mly Herschel</t>
  </si>
  <si>
    <t>νγκ 2976</t>
  </si>
  <si>
    <t>NGC 2976 -10,1 Γαλαξίας</t>
  </si>
  <si>
    <t>νγκ 3077</t>
  </si>
  <si>
    <t>NGC 3077-10 Γαλαξίας</t>
  </si>
  <si>
    <t xml:space="preserve">13 Mly William Herschel </t>
  </si>
  <si>
    <t>νγκ 3115</t>
  </si>
  <si>
    <t>NGC 3115-9,1 Γαλαξίας</t>
  </si>
  <si>
    <t xml:space="preserve">32 Mly William Herschel </t>
  </si>
  <si>
    <t>νγκ 3166</t>
  </si>
  <si>
    <t>NGC 3166-10,5 Γαλαξίας</t>
  </si>
  <si>
    <t xml:space="preserve">75 Mly William Herschel </t>
  </si>
  <si>
    <t>νγκ 3169</t>
  </si>
  <si>
    <t>NGC 3169-10,3 Γαλαξίας</t>
  </si>
  <si>
    <t>νγκ 3184</t>
  </si>
  <si>
    <t>NGC 3184-9,6 Γαλαξίας</t>
  </si>
  <si>
    <t xml:space="preserve">40 Mly William Herschel </t>
  </si>
  <si>
    <t>νγκ 3185</t>
  </si>
  <si>
    <t>NGC 3185-12 Γαλαξίας</t>
  </si>
  <si>
    <t>William Parsons</t>
  </si>
  <si>
    <t>νγκ 3190</t>
  </si>
  <si>
    <t>NGC 3190-11 Γαλαξίας</t>
  </si>
  <si>
    <t>80 Mly  William Herschel</t>
  </si>
  <si>
    <t>νγκ 3193</t>
  </si>
  <si>
    <t>NGC 3193-11 Γαλαξίας</t>
  </si>
  <si>
    <t xml:space="preserve">80 Mly William Herschel </t>
  </si>
  <si>
    <t>νγκ 3227</t>
  </si>
  <si>
    <t>NGC 3227-10,4 Γαλαξίας</t>
  </si>
  <si>
    <t xml:space="preserve">77 Mly William Herschel </t>
  </si>
  <si>
    <t>νγκ 3239</t>
  </si>
  <si>
    <t>NGC 3239-11,1 Γαλαξίας</t>
  </si>
  <si>
    <t>35 Mly William Herschel</t>
  </si>
  <si>
    <t>νγκ 3319</t>
  </si>
  <si>
    <t>NGC 3319- 10,8 Γαλαξίας</t>
  </si>
  <si>
    <t>Γαλαξίας</t>
  </si>
  <si>
    <t>νγκ 3338</t>
  </si>
  <si>
    <t>NGC 3338-10,9 Γαλαξίας</t>
  </si>
  <si>
    <t>80,8 Mly William Herschel</t>
  </si>
  <si>
    <t>νγκ 3344</t>
  </si>
  <si>
    <t>NGC 3344-9,7 Γαλαξίας</t>
  </si>
  <si>
    <t>22,5 Mly</t>
  </si>
  <si>
    <t>νγκ 3371</t>
  </si>
  <si>
    <t>NGC 3371ή3384 -9,9 Γαλαξίας</t>
  </si>
  <si>
    <t>νγκ 3377</t>
  </si>
  <si>
    <t>NGC 3377-10,2 Γαλαξίας</t>
  </si>
  <si>
    <t xml:space="preserve">26 Mly </t>
  </si>
  <si>
    <t>νγκ 3412</t>
  </si>
  <si>
    <t>NGC 3312-10,4 Γαλαξίας</t>
  </si>
  <si>
    <t>νγκ 3414</t>
  </si>
  <si>
    <t>NGC 3414-10 Γαλαξίας</t>
  </si>
  <si>
    <t>νγκ 3486</t>
  </si>
  <si>
    <t>NGC 3486-10,3 Γαλαξίας</t>
  </si>
  <si>
    <t>27,4 Mly</t>
  </si>
  <si>
    <t>νγκ 3489</t>
  </si>
  <si>
    <t>NGC 3489-10,2 Γαλαξίας</t>
  </si>
  <si>
    <t>νγκ 3504</t>
  </si>
  <si>
    <t>NGC 3504-10,9 Γαλαξίας</t>
  </si>
  <si>
    <t>νγκ 3521</t>
  </si>
  <si>
    <t>NGC 3521-9,2 Γαλαξίας</t>
  </si>
  <si>
    <t>30 Mly William Herschel</t>
  </si>
  <si>
    <t>νγκ 3593</t>
  </si>
  <si>
    <t>NGC 3593-11 Γαλαξίας</t>
  </si>
  <si>
    <t>20,5 Mly</t>
  </si>
  <si>
    <t>νγκ 3607</t>
  </si>
  <si>
    <t>NGC 3607-9,9 Γαλαξίας</t>
  </si>
  <si>
    <t>69,7 Mly William Herschel</t>
  </si>
  <si>
    <t>νγκ 3608</t>
  </si>
  <si>
    <t>NGC 3608-10,7 Γαλαξίας</t>
  </si>
  <si>
    <t>νγκ 3626</t>
  </si>
  <si>
    <t>NGC 3626-10,9 Γαλαξίας</t>
  </si>
  <si>
    <t>70 Mly William Herschel</t>
  </si>
  <si>
    <t>νγκ 3628</t>
  </si>
  <si>
    <t>NGC 3628-9,6 Γαλαξίας</t>
  </si>
  <si>
    <t xml:space="preserve">40 Mly </t>
  </si>
  <si>
    <t>νγκ 3640</t>
  </si>
  <si>
    <t>NGC 3640-10,3 Γαλαξίας</t>
  </si>
  <si>
    <t>νγκ 3646</t>
  </si>
  <si>
    <t>NGC 3646-10,8 Γαλαξίας</t>
  </si>
  <si>
    <t>νγκ 3675</t>
  </si>
  <si>
    <t>NGC 3675-10 Γαλαξίας</t>
  </si>
  <si>
    <t>νγκ 3718</t>
  </si>
  <si>
    <t>NGC 3718- 10 Γαλαξίας</t>
  </si>
  <si>
    <t xml:space="preserve">52 Mly    </t>
  </si>
  <si>
    <t>νγκ 3810</t>
  </si>
  <si>
    <t>NGC 3810-10,6 Γαλαξίας</t>
  </si>
  <si>
    <t>55 Mly William Herschel</t>
  </si>
  <si>
    <t>νγκ 3842</t>
  </si>
  <si>
    <t>NGC 3842-11,8 Γαλαξίας</t>
  </si>
  <si>
    <t>331 Mly William Herschel</t>
  </si>
  <si>
    <t>νγκ 4038</t>
  </si>
  <si>
    <t>NGC 4038- 10,3 Γαλαξίας Κεραίες</t>
  </si>
  <si>
    <t>65 Mly William Herschel</t>
  </si>
  <si>
    <t>νγκ 4039</t>
  </si>
  <si>
    <t>NGC 4039- 10,5 Γαλαξίας Κεραίες</t>
  </si>
  <si>
    <t>νγκ 4125</t>
  </si>
  <si>
    <t>NGC 4125- 9,6 Γαλαξίας</t>
  </si>
  <si>
    <t>79,6 Mly</t>
  </si>
  <si>
    <t>νγκ 4236</t>
  </si>
  <si>
    <t>NGC 4236- 10,1 Γαλαξίας</t>
  </si>
  <si>
    <t>11,7 Mly</t>
  </si>
  <si>
    <t>νγκ 4244</t>
  </si>
  <si>
    <t>NGC 4244- 10 Γαλαξίας</t>
  </si>
  <si>
    <t>14 Mly</t>
  </si>
  <si>
    <t>νγκ 4449</t>
  </si>
  <si>
    <t>NGC 4449- 10 Γαλαξίας</t>
  </si>
  <si>
    <t>12 Mly</t>
  </si>
  <si>
    <t>νγκ 4490</t>
  </si>
  <si>
    <t>NGC 4490- 12 Γαλαξίας</t>
  </si>
  <si>
    <t>139 Mly John Herschel</t>
  </si>
  <si>
    <t>νγκ 4494</t>
  </si>
  <si>
    <t>NGC 4494- 9,7 Γαλαξίας</t>
  </si>
  <si>
    <t>νγκ 4559</t>
  </si>
  <si>
    <t>NGC 4559- 9,6 Γαλαξίας</t>
  </si>
  <si>
    <t>νγκ 4565</t>
  </si>
  <si>
    <t>NGC 4565- 9,5 Γαλαξίας</t>
  </si>
  <si>
    <t>39 Mly William Herschel</t>
  </si>
  <si>
    <t>νγκ 4589</t>
  </si>
  <si>
    <t>NGC 4589- 10,7 Γαλαξίας</t>
  </si>
  <si>
    <t>99 Mly</t>
  </si>
  <si>
    <t>νγκ 4605</t>
  </si>
  <si>
    <t>NGC 4605- 10,1 Γαλαξίας</t>
  </si>
  <si>
    <t xml:space="preserve">13 Mly    </t>
  </si>
  <si>
    <t>νγκ 4618</t>
  </si>
  <si>
    <t>NGC 4618- 10,6 Γαλαξίας</t>
  </si>
  <si>
    <t>νγκ 4631</t>
  </si>
  <si>
    <t>NGC 4631- 9 Γαλαξίας</t>
  </si>
  <si>
    <t>20 Miy William Herschel</t>
  </si>
  <si>
    <t>νγκ 4656</t>
  </si>
  <si>
    <t>NGC 4656- 10,1 Γαλαξίας</t>
  </si>
  <si>
    <t>νγκ 4697</t>
  </si>
  <si>
    <t>NGC 4697- 9,2 Γαλαξίας</t>
  </si>
  <si>
    <t>40 Mly</t>
  </si>
  <si>
    <t>νγκ 4699</t>
  </si>
  <si>
    <t>NGC 4699- 9,6 Γαλαξίας</t>
  </si>
  <si>
    <t>νγκ 4725</t>
  </si>
  <si>
    <t>NGC 4725- 9,3 Γαλαξίας</t>
  </si>
  <si>
    <t>νγκ 4753</t>
  </si>
  <si>
    <t>NGC 4753- 9,7 Γαλαξίας</t>
  </si>
  <si>
    <t>νγκ 4762</t>
  </si>
  <si>
    <t>NGC 4762- 10,1 Γαλαξίας</t>
  </si>
  <si>
    <t>58 Mly</t>
  </si>
  <si>
    <t>νγκ 5005</t>
  </si>
  <si>
    <t>NGC 5005- 9,8 Γαλαξίας</t>
  </si>
  <si>
    <t>νγκ 5033</t>
  </si>
  <si>
    <t>NGC 5033- 10 Γαλαξίας</t>
  </si>
  <si>
    <t>νγκ 5053</t>
  </si>
  <si>
    <t>NGC 5033 Σφαιρωτό Σμήνος</t>
  </si>
  <si>
    <t>55.000 Ly William Herschel</t>
  </si>
  <si>
    <t>νγκ 5102</t>
  </si>
  <si>
    <t>NGC 5102- 9,5 Γαλαξίας</t>
  </si>
  <si>
    <t>12 Mly John Herschel</t>
  </si>
  <si>
    <t>νγκ 5248</t>
  </si>
  <si>
    <t>NGC 5248-10,5 Γαλαξίας</t>
  </si>
  <si>
    <t>59 Mly</t>
  </si>
  <si>
    <t>νγκ 5253</t>
  </si>
  <si>
    <t>NGC 5253-10,1 Γαλαξίας</t>
  </si>
  <si>
    <t>10,9 Mly John Herschel</t>
  </si>
  <si>
    <t>νγκ 5353</t>
  </si>
  <si>
    <t>NGC 5353- 11 Γαλαξίας</t>
  </si>
  <si>
    <t xml:space="preserve">110 Mly William Herschel </t>
  </si>
  <si>
    <t>νγκ 5354</t>
  </si>
  <si>
    <t>νγκ 5363</t>
  </si>
  <si>
    <t>NGC 5363-10,5 Γαλαξίας</t>
  </si>
  <si>
    <t xml:space="preserve">54,5 Mly William Herschel </t>
  </si>
  <si>
    <t>νγκ 5364</t>
  </si>
  <si>
    <t>NGC 5364-10,4 Γαλαξίας</t>
  </si>
  <si>
    <t>νγκ 5371</t>
  </si>
  <si>
    <t>NGC 5371- 10,5 Γαλαξίας</t>
  </si>
  <si>
    <t>100 Mly</t>
  </si>
  <si>
    <t>νγκ 5466</t>
  </si>
  <si>
    <t>NGC 5466  Σφαιρωτό σμήνος</t>
  </si>
  <si>
    <t>νγκ 5474</t>
  </si>
  <si>
    <t>NGC 5474- 10,6 Γαλαξίας</t>
  </si>
  <si>
    <t>Σύντροφος του Μ101</t>
  </si>
  <si>
    <t>νγκ 5566</t>
  </si>
  <si>
    <t>NGC 5566-10,7 Γαλαξίας</t>
  </si>
  <si>
    <t>65 Mly Herschel</t>
  </si>
  <si>
    <t>νγκ 5634</t>
  </si>
  <si>
    <t xml:space="preserve">NGC 5634 Σφαιρωτό σμήνος </t>
  </si>
  <si>
    <t>82.000 Ly</t>
  </si>
  <si>
    <t>νγκ 5694</t>
  </si>
  <si>
    <t xml:space="preserve">NGC 5694 Σφαιρωτό σμήνος  </t>
  </si>
  <si>
    <t>114.000 Ly William Herschel</t>
  </si>
  <si>
    <t>νγκ 5746</t>
  </si>
  <si>
    <t>NGC 5746-10,7 Γαλαξίας</t>
  </si>
  <si>
    <t>95 Mly</t>
  </si>
  <si>
    <t>νγκ 5813</t>
  </si>
  <si>
    <t>NGC 5813-10,5 Γαλαξίας</t>
  </si>
  <si>
    <t>105 Mly  William Herschel</t>
  </si>
  <si>
    <t>νγκ 5824</t>
  </si>
  <si>
    <t xml:space="preserve">NGC 5824 Σφαιρωτό σμήνος </t>
  </si>
  <si>
    <t>James Dunlop</t>
  </si>
  <si>
    <t>νγκ 5846</t>
  </si>
  <si>
    <t>NGC 5846-10,1 Γαλαξίας</t>
  </si>
  <si>
    <t>νγκ 5850</t>
  </si>
  <si>
    <t>NGC 5850-10,8 Γαλαξίας</t>
  </si>
  <si>
    <t>νγκ 5866</t>
  </si>
  <si>
    <t>NGC 5866- 9,9 Γαλαξίας Αδράχτι</t>
  </si>
  <si>
    <t>NGC 5866 ή Μ102</t>
  </si>
  <si>
    <t>νγκ 5897</t>
  </si>
  <si>
    <t xml:space="preserve">NGC 5846 Σφαιρωτό σμήνοςLy 40.000      </t>
  </si>
  <si>
    <t xml:space="preserve"> 40.000 Ly</t>
  </si>
  <si>
    <t>νγκ 5907</t>
  </si>
  <si>
    <t>NGC 5907- 10,4 Γαλαξίας Μαχαίρι</t>
  </si>
  <si>
    <t>νγκ 5982</t>
  </si>
  <si>
    <t>NGC 5982- 11 Γαλαξίας</t>
  </si>
  <si>
    <t>νγκ 5985</t>
  </si>
  <si>
    <t>NGC 5985-11,1 Γαλαξίας</t>
  </si>
  <si>
    <t xml:space="preserve">NGC 5985 140 Mly William Herschel </t>
  </si>
  <si>
    <t>νγκ 6181</t>
  </si>
  <si>
    <t>NGC 6181-11,8 Γαλαξίας</t>
  </si>
  <si>
    <t xml:space="preserve">NGC 6181 107 MlY William Herschel </t>
  </si>
  <si>
    <t>νγκ 6207</t>
  </si>
  <si>
    <t>NGC 6207-11,4 Γαλαξίας</t>
  </si>
  <si>
    <t>60 Mly</t>
  </si>
  <si>
    <t>νγκ 6210</t>
  </si>
  <si>
    <t>NGC 6210 Πλανητικό Νεφέλωμα</t>
  </si>
  <si>
    <t>Friedrich Georg Wilhelm von Struve</t>
  </si>
  <si>
    <t>νγκ 6229</t>
  </si>
  <si>
    <t>NGC 6229 Σφαιρωτό σμήνος</t>
  </si>
  <si>
    <t xml:space="preserve">100.000 Ly William Herschel </t>
  </si>
  <si>
    <t>νγκ 6293</t>
  </si>
  <si>
    <t>NGC 6293 Σφαιρωτό σμήνος</t>
  </si>
  <si>
    <t>28.700 Ly Lewis A. Swift</t>
  </si>
  <si>
    <t>νγκ 6302</t>
  </si>
  <si>
    <t>NGC 6302 Πλανητικό Νεφέλωμα Πεταλούδα</t>
  </si>
  <si>
    <t>Butterfly Nebula</t>
  </si>
  <si>
    <t>νγκ 6304</t>
  </si>
  <si>
    <t>NGC 6304 Σφαιρωτό σμήνος</t>
  </si>
  <si>
    <t xml:space="preserve">19.000 Ly William Herschel </t>
  </si>
  <si>
    <t>νγκ 6309</t>
  </si>
  <si>
    <t>NGC 6309 Πλανητικό Νεφέλωμα</t>
  </si>
  <si>
    <t>Wilhelm Tempel</t>
  </si>
  <si>
    <t>νγκ 6316</t>
  </si>
  <si>
    <t>NGC 6316 Σφαιρωτό σμήνος</t>
  </si>
  <si>
    <t>35.000 Ly William Herschel</t>
  </si>
  <si>
    <t>νγκ 6356</t>
  </si>
  <si>
    <t>NGC 6356 Σφαιρωτό σμήνος</t>
  </si>
  <si>
    <t xml:space="preserve">49.600 Ly William Herschel </t>
  </si>
  <si>
    <t>νγκ 6366</t>
  </si>
  <si>
    <t>NGC 6366 Σφαιρωτό σμήνος</t>
  </si>
  <si>
    <t>11.700 Ly</t>
  </si>
  <si>
    <t>νγκ 6369</t>
  </si>
  <si>
    <t>NGC 6369 Πλανητικό Νεφέλωμα Μικρό φάντασμα</t>
  </si>
  <si>
    <t>Little Ghost Nebula William Herschel</t>
  </si>
  <si>
    <t>νγκ 6374</t>
  </si>
  <si>
    <t>NGC 6374 Ανοιχτό Σμήνος</t>
  </si>
  <si>
    <t xml:space="preserve"> John Herschel</t>
  </si>
  <si>
    <t>νγκ 6383</t>
  </si>
  <si>
    <t>NGC 6383 Ανοιχτό Σμήνος</t>
  </si>
  <si>
    <t>νγκ 6384</t>
  </si>
  <si>
    <t>NGC 6384-10,4 Γαλαξίας</t>
  </si>
  <si>
    <t xml:space="preserve">77 Mly </t>
  </si>
  <si>
    <t>νγκ 6503</t>
  </si>
  <si>
    <t>NGC 6503-10,2 Γαλαξίας</t>
  </si>
  <si>
    <t>18 Mly</t>
  </si>
  <si>
    <t>νγκ 6539</t>
  </si>
  <si>
    <t>NGC 6539 Σφαιρωτό σμήνος</t>
  </si>
  <si>
    <t>25.400 Ly Theodor Brorsen</t>
  </si>
  <si>
    <t>νγκ 6543</t>
  </si>
  <si>
    <t>NGC 6543 Πλανητικό Νεφέλωμα Μάτι της γάτας</t>
  </si>
  <si>
    <t>Το νεφέλωμα του πόλου της εκλειπτικής ή Cat's Eye Nebula   Herschel</t>
  </si>
  <si>
    <t>νγκ 6572</t>
  </si>
  <si>
    <t>NGC 6572 Πλανητικό Νεφέλωμα</t>
  </si>
  <si>
    <t>νγκ 6624</t>
  </si>
  <si>
    <t>NGC 6624 Σφαιρωτό σμήνος</t>
  </si>
  <si>
    <t>25.800 Ly William Herschel</t>
  </si>
  <si>
    <t>νγκ 6652</t>
  </si>
  <si>
    <t>NGC 6652 Σφαιρωτό σμήνος</t>
  </si>
  <si>
    <t xml:space="preserve">10.100 Ly </t>
  </si>
  <si>
    <t>νγκ 6712</t>
  </si>
  <si>
    <t>NGC 6712 Σφαιρωτό σμήνος</t>
  </si>
  <si>
    <t>22.500 Ly William Herschel</t>
  </si>
  <si>
    <t>νγκ 6755</t>
  </si>
  <si>
    <t>NGC 6755 Ανοιχτό Σμήνος</t>
  </si>
  <si>
    <t>4.632 Ly</t>
  </si>
  <si>
    <t>νγκ 6760</t>
  </si>
  <si>
    <t>NGC 6760 Σφαιρωτό σμήνος</t>
  </si>
  <si>
    <t>νγκ 6791</t>
  </si>
  <si>
    <t>NGC 6791 Ανοιχτό Σμήνος</t>
  </si>
  <si>
    <t>13.300 Ly</t>
  </si>
  <si>
    <t>νγκ 6818</t>
  </si>
  <si>
    <t>NGC 6818 Πλανητικό Νεφέλωμα</t>
  </si>
  <si>
    <t xml:space="preserve"> Litle Gem William Herschel</t>
  </si>
  <si>
    <t>νγκ 6822</t>
  </si>
  <si>
    <t>NGC 6822-9,3 Γαλαξίας</t>
  </si>
  <si>
    <t xml:space="preserve"> 1,6 Mly Barnard</t>
  </si>
  <si>
    <t>νγκ 6826</t>
  </si>
  <si>
    <t>NGC 6826 Πλανητικό Νεφέλωμα Που βλεφαρίζει</t>
  </si>
  <si>
    <t>"blinking planetary" William Herschel</t>
  </si>
  <si>
    <t>νγκ 6884</t>
  </si>
  <si>
    <t>NGC 6884 Πλανητικό Νεφέλωμα</t>
  </si>
  <si>
    <t>Μικρό αλλά φωτεινό</t>
  </si>
  <si>
    <t>νγκ 6885</t>
  </si>
  <si>
    <t>NGC 6885 Ανοιχτό Σμήνος</t>
  </si>
  <si>
    <t>NGC 6885</t>
  </si>
  <si>
    <t>νγκ 6886</t>
  </si>
  <si>
    <t>NGC 6886 Πλανητικό Νεφέλωμα</t>
  </si>
  <si>
    <t>Ralph Copeland</t>
  </si>
  <si>
    <t>νγκ 6891</t>
  </si>
  <si>
    <t>NGC 6891 Πλανητικό Νεφέλωμα</t>
  </si>
  <si>
    <t>νγκ 6905</t>
  </si>
  <si>
    <t>NGC 6905 Πλανητικό Νεφέλωμα Γαλάζια λάμψη</t>
  </si>
  <si>
    <t>Blue Flash Nebula William Herschel</t>
  </si>
  <si>
    <t>νγκ 6939</t>
  </si>
  <si>
    <t>NGC 6936 Ανοιχτό Σμήνος</t>
  </si>
  <si>
    <t>5.000 Ly William Herschel</t>
  </si>
  <si>
    <t>νγκ 6946</t>
  </si>
  <si>
    <t xml:space="preserve">NGC 6946- 9 Γαλαξίας των πυροτεχνημάτων </t>
  </si>
  <si>
    <t xml:space="preserve"> 20 Mly Fireworks Galaxy William Herschel</t>
  </si>
  <si>
    <t>νγκ 7008</t>
  </si>
  <si>
    <t>NGC 7008 Πλανητικό Νεφέλωμα</t>
  </si>
  <si>
    <t>νγκ 7009</t>
  </si>
  <si>
    <t>NGC 7009 Πλανητικό Νεφέλωμα Κρόνος</t>
  </si>
  <si>
    <t>Saturn Nebula William Herschel</t>
  </si>
  <si>
    <t>νγκ 7026</t>
  </si>
  <si>
    <t>NGC 7026 Πλανητικό Νεφέλωμα</t>
  </si>
  <si>
    <t xml:space="preserve"> </t>
  </si>
  <si>
    <t>νγκ 7027</t>
  </si>
  <si>
    <t>NGC 7027 Πλανητικό Νεφέλωμα</t>
  </si>
  <si>
    <t xml:space="preserve">Édouard Jean-Marie Stephan </t>
  </si>
  <si>
    <t>νγκ 7217</t>
  </si>
  <si>
    <t>NGC 7217-10,5 Γαλαξίας</t>
  </si>
  <si>
    <t xml:space="preserve"> 50 Mly Herschel</t>
  </si>
  <si>
    <t>νγκ 7252</t>
  </si>
  <si>
    <t>NGC 7252- 11,1 Γαλαξίας Το άτομο της ειρήνης</t>
  </si>
  <si>
    <t>220 Mly !!! Atoms for Peace galaxy</t>
  </si>
  <si>
    <t>νγκ 7293</t>
  </si>
  <si>
    <t>NGC 7293 Πλανητικό Νεφέλωμα Έλικας</t>
  </si>
  <si>
    <t>Karl Ludwig Harding</t>
  </si>
  <si>
    <t>νγκ 7314</t>
  </si>
  <si>
    <t>NGC 7314- 10,8 Γαλαξίας</t>
  </si>
  <si>
    <t>NGC 7314</t>
  </si>
  <si>
    <t>νγκ 7331</t>
  </si>
  <si>
    <t>NGC 7331-9,5 Γαλαξίας</t>
  </si>
  <si>
    <t xml:space="preserve"> 45 Mly Herschel</t>
  </si>
  <si>
    <t>νγκ 7332</t>
  </si>
  <si>
    <t>NGC 7332- 11Γαλαξίας</t>
  </si>
  <si>
    <t>67 Μly</t>
  </si>
  <si>
    <t>νγκ 7377</t>
  </si>
  <si>
    <t>NGC 7377- 11Γαλαξίας</t>
  </si>
  <si>
    <t>155 Mly William Herschel</t>
  </si>
  <si>
    <t>νγκ 7448</t>
  </si>
  <si>
    <t xml:space="preserve">NGC 7448- 11Γαλαξία </t>
  </si>
  <si>
    <t>νγκ 7454</t>
  </si>
  <si>
    <t xml:space="preserve">NGC 7454- 11,8 Γαλαξίας </t>
  </si>
  <si>
    <t>93 Miy John Herschel</t>
  </si>
  <si>
    <t>νγκ 7457</t>
  </si>
  <si>
    <t xml:space="preserve">NGC 7457-11 Γαλαξίας </t>
  </si>
  <si>
    <t>John Herschel</t>
  </si>
  <si>
    <t>νγκ 7479</t>
  </si>
  <si>
    <t xml:space="preserve">NGC 7479-10,9 Γαλαξίας </t>
  </si>
  <si>
    <t>109 Mly John Herschel</t>
  </si>
  <si>
    <t>νγκ 7507</t>
  </si>
  <si>
    <t>NGC 7507-10,4Γαλαξίας</t>
  </si>
  <si>
    <t xml:space="preserve"> 72 Mly William Herschel</t>
  </si>
  <si>
    <t>νγκ 7606</t>
  </si>
  <si>
    <t>NGC 7606-10,8 Γαλαξίας</t>
  </si>
  <si>
    <t xml:space="preserve"> 103 Mly William Herschel</t>
  </si>
  <si>
    <t>νγκ 7619</t>
  </si>
  <si>
    <t>NGC 7619 -11 Γαλαξίας</t>
  </si>
  <si>
    <t>148 Mly William Herschel</t>
  </si>
  <si>
    <t>νγκ 7626</t>
  </si>
  <si>
    <t>NGC 7626 -11Γαλαξίας</t>
  </si>
  <si>
    <t>νγκ 7640</t>
  </si>
  <si>
    <t>NGC 7640-11,1 Γαλαξίας</t>
  </si>
  <si>
    <t xml:space="preserve"> 29 Mly Herschel</t>
  </si>
  <si>
    <t>νγκ 7662</t>
  </si>
  <si>
    <t>NGC 7662 Π.Ν.1800 εφ</t>
  </si>
  <si>
    <t>Μπλέ χιονόμπαλα</t>
  </si>
  <si>
    <t>νγκ 7723</t>
  </si>
  <si>
    <t>NGC 7723-11,2 Γαλαξίας</t>
  </si>
  <si>
    <t xml:space="preserve"> 80 Mly William Herschel</t>
  </si>
  <si>
    <t>νγκ 7727</t>
  </si>
  <si>
    <t>NGC 7727-10,4 Γαλαξίας</t>
  </si>
  <si>
    <t xml:space="preserve"> 76 Mly William Herschel</t>
  </si>
  <si>
    <t>νγκ 7741</t>
  </si>
  <si>
    <t>NGC 7741-11 Γαλαξίας</t>
  </si>
  <si>
    <t>νγκ 7769</t>
  </si>
  <si>
    <t>NGC 7769-12 Γαλαξίας</t>
  </si>
  <si>
    <t>195 Μly William Herschel</t>
  </si>
  <si>
    <t>νγκ 7771</t>
  </si>
  <si>
    <t>NGC 7771-12 Γαλαξίας</t>
  </si>
  <si>
    <t>200 Mly William Herschel</t>
  </si>
  <si>
    <t>νγκ 7785</t>
  </si>
  <si>
    <t>NGC 7785-11,6 Γαλαξίας</t>
  </si>
  <si>
    <t>175 Mly John Herschel</t>
  </si>
  <si>
    <t>νγκ 7793</t>
  </si>
  <si>
    <t>NGC 7793-9 Γαλαξίας</t>
  </si>
  <si>
    <t>νγκ 7814</t>
  </si>
  <si>
    <t>NGC 7814-10,8 Γαλαξίας μικρό σομπρέρο</t>
  </si>
  <si>
    <t> "the little sombrero",</t>
  </si>
  <si>
    <t>νγκ 7817</t>
  </si>
  <si>
    <t>NGC 7817-11,8 Γαλαξίας</t>
  </si>
  <si>
    <t>Όφις</t>
  </si>
  <si>
    <t xml:space="preserve">οφι </t>
  </si>
  <si>
    <t>Serpens</t>
  </si>
  <si>
    <t>Ser</t>
  </si>
  <si>
    <t>Όφι</t>
  </si>
  <si>
    <t>οφι α</t>
  </si>
  <si>
    <t>α Όφι</t>
  </si>
  <si>
    <t>α Serpens</t>
  </si>
  <si>
    <t>οφι β</t>
  </si>
  <si>
    <t>β Όφι. Οπτικά Διπλός</t>
  </si>
  <si>
    <t>β Serpens. Οπτικά Διπλός</t>
  </si>
  <si>
    <t>οφι γ</t>
  </si>
  <si>
    <t>γ Όφι</t>
  </si>
  <si>
    <t>γ Serpens</t>
  </si>
  <si>
    <t>οφι δ</t>
  </si>
  <si>
    <t>δ Όφι. Διπλός</t>
  </si>
  <si>
    <t>δ Serpens. Διπλός</t>
  </si>
  <si>
    <t>οφι ε</t>
  </si>
  <si>
    <t>ε Όφι</t>
  </si>
  <si>
    <t>ε Serpens</t>
  </si>
  <si>
    <t>οφι η</t>
  </si>
  <si>
    <t>η Όφι</t>
  </si>
  <si>
    <t>η Serpens</t>
  </si>
  <si>
    <t>οφι θ</t>
  </si>
  <si>
    <t>θ Όφι. Διπλός</t>
  </si>
  <si>
    <t>θ Serpens. Διπλός</t>
  </si>
  <si>
    <t>οφι ι</t>
  </si>
  <si>
    <t>ι Όφι</t>
  </si>
  <si>
    <t>ι Serpens</t>
  </si>
  <si>
    <t>οφι κ</t>
  </si>
  <si>
    <t>κ Όφι</t>
  </si>
  <si>
    <t>κ Serpens</t>
  </si>
  <si>
    <t>οφι μ</t>
  </si>
  <si>
    <t>μ Όφι</t>
  </si>
  <si>
    <t>μ Serpens</t>
  </si>
  <si>
    <t>οφι ν</t>
  </si>
  <si>
    <t>ν Όφι</t>
  </si>
  <si>
    <t>ν Serpens</t>
  </si>
  <si>
    <t>οφι ξ</t>
  </si>
  <si>
    <t>ξ Όφι</t>
  </si>
  <si>
    <t>ξ Serpens</t>
  </si>
  <si>
    <t>οφι ρ</t>
  </si>
  <si>
    <t>ρ Όφι</t>
  </si>
  <si>
    <t>ρ Serpens</t>
  </si>
  <si>
    <t>Οφιούχος</t>
  </si>
  <si>
    <t xml:space="preserve">οφχ </t>
  </si>
  <si>
    <t>Ophiuchus</t>
  </si>
  <si>
    <t>Oph</t>
  </si>
  <si>
    <t>Οφιούχου</t>
  </si>
  <si>
    <t>οφχ 67</t>
  </si>
  <si>
    <t>67 Οφιούχου. Διπλός</t>
  </si>
  <si>
    <t>67 Ophiuchus. Διπλός</t>
  </si>
  <si>
    <t>οφχ 68</t>
  </si>
  <si>
    <t>68 Οφιούχου. Διπλός</t>
  </si>
  <si>
    <t>68 Ophiuchus. Διπλός</t>
  </si>
  <si>
    <t>οφχ 70</t>
  </si>
  <si>
    <t>70 Οφιούχου. Διπλός</t>
  </si>
  <si>
    <t>70 Ophiuchus. Διπλός</t>
  </si>
  <si>
    <t>οφχ α</t>
  </si>
  <si>
    <t>α Οφιούχου</t>
  </si>
  <si>
    <t>α Ophiuchus</t>
  </si>
  <si>
    <t>οφχ β</t>
  </si>
  <si>
    <t>β Οφιούχου</t>
  </si>
  <si>
    <t>β Ophiuchus</t>
  </si>
  <si>
    <t>οφχ γ</t>
  </si>
  <si>
    <t>γ Οφιούχου</t>
  </si>
  <si>
    <t>γ Ophiuchus</t>
  </si>
  <si>
    <t>οφχ δ</t>
  </si>
  <si>
    <t>δ Οφιούχου</t>
  </si>
  <si>
    <t>δ Ophiuchus</t>
  </si>
  <si>
    <t>οφχ ε</t>
  </si>
  <si>
    <t>ε Οφιούχου</t>
  </si>
  <si>
    <t>ε Ophiuchus</t>
  </si>
  <si>
    <t>οφχ ζ</t>
  </si>
  <si>
    <t>ζ Οφιούχου</t>
  </si>
  <si>
    <t>ζ Ophiuchus</t>
  </si>
  <si>
    <t>οφχ η</t>
  </si>
  <si>
    <t>η Οφιούχου</t>
  </si>
  <si>
    <t>η Ophiuchus</t>
  </si>
  <si>
    <t>οφχ θ</t>
  </si>
  <si>
    <t>θ Οφιούχου</t>
  </si>
  <si>
    <t>θ Ophiuchus</t>
  </si>
  <si>
    <t>οφχ ν</t>
  </si>
  <si>
    <t>ν Οφιούχου</t>
  </si>
  <si>
    <t>ν Ophiuchus</t>
  </si>
  <si>
    <t>οφχ ρ</t>
  </si>
  <si>
    <t>ρ Οφιούχου</t>
  </si>
  <si>
    <t>ρ Ophiuchus</t>
  </si>
  <si>
    <t>Παρθένος</t>
  </si>
  <si>
    <t xml:space="preserve">παρ </t>
  </si>
  <si>
    <t>Virgo</t>
  </si>
  <si>
    <t>Vir</t>
  </si>
  <si>
    <t>Παρθένου</t>
  </si>
  <si>
    <t>παρ 109</t>
  </si>
  <si>
    <t>109 Παρθένου</t>
  </si>
  <si>
    <t>109 Virgo</t>
  </si>
  <si>
    <t>παρ α</t>
  </si>
  <si>
    <t>α Παρθένου. Στάχυς</t>
  </si>
  <si>
    <t>α Virgo. Spica</t>
  </si>
  <si>
    <t>παρ β</t>
  </si>
  <si>
    <t>β Παρθένου</t>
  </si>
  <si>
    <t>β Virgo</t>
  </si>
  <si>
    <t>παρ γ</t>
  </si>
  <si>
    <t>γ Παρθένου. Διπλός</t>
  </si>
  <si>
    <t>γ Virgo. Διπλός</t>
  </si>
  <si>
    <t>παρ δ</t>
  </si>
  <si>
    <t>δ Παρθένου</t>
  </si>
  <si>
    <t>δ Virgo</t>
  </si>
  <si>
    <t>παρ ε</t>
  </si>
  <si>
    <t>ε Παρθένου</t>
  </si>
  <si>
    <t>ε Virgo</t>
  </si>
  <si>
    <t>παρ ζ</t>
  </si>
  <si>
    <t>ζ Παρθένου</t>
  </si>
  <si>
    <t>ζ Virgo</t>
  </si>
  <si>
    <t>παρ η</t>
  </si>
  <si>
    <t>η Παρθένου</t>
  </si>
  <si>
    <t>η Virgo</t>
  </si>
  <si>
    <t>παρ θ</t>
  </si>
  <si>
    <t>θ Παρθένου</t>
  </si>
  <si>
    <t>θ Virgo</t>
  </si>
  <si>
    <t>παρ ι</t>
  </si>
  <si>
    <t>ι Παρθένου</t>
  </si>
  <si>
    <t>ι Virgo</t>
  </si>
  <si>
    <t>παρ κ</t>
  </si>
  <si>
    <t>κ Παρθένου</t>
  </si>
  <si>
    <t>κ Virgo</t>
  </si>
  <si>
    <t>παρ μ</t>
  </si>
  <si>
    <t>μ Παρθένου</t>
  </si>
  <si>
    <t>μ Virgo</t>
  </si>
  <si>
    <t>παρ ν</t>
  </si>
  <si>
    <t>ν Παρθένου</t>
  </si>
  <si>
    <t>ν Virgo</t>
  </si>
  <si>
    <t>παρ ο</t>
  </si>
  <si>
    <t>ο Παρθένου</t>
  </si>
  <si>
    <t>ο Virgo</t>
  </si>
  <si>
    <t>παρ τ</t>
  </si>
  <si>
    <t>τ Παρθένου</t>
  </si>
  <si>
    <t>τ Virgo</t>
  </si>
  <si>
    <t>Περσέας</t>
  </si>
  <si>
    <t xml:space="preserve">περ </t>
  </si>
  <si>
    <t>Perseus</t>
  </si>
  <si>
    <t>Per</t>
  </si>
  <si>
    <t>Περσέα</t>
  </si>
  <si>
    <t>περ α</t>
  </si>
  <si>
    <t>α Περσέα</t>
  </si>
  <si>
    <t>α Perseus</t>
  </si>
  <si>
    <t>περ β</t>
  </si>
  <si>
    <t>β Περσέα</t>
  </si>
  <si>
    <t>β Perseus</t>
  </si>
  <si>
    <t>περ γ</t>
  </si>
  <si>
    <t>γ Περσέα</t>
  </si>
  <si>
    <t>γ Perseus</t>
  </si>
  <si>
    <t>περ δ</t>
  </si>
  <si>
    <t>δ Περσέα</t>
  </si>
  <si>
    <t>δ Perseus</t>
  </si>
  <si>
    <t>περ ε</t>
  </si>
  <si>
    <t>ε Περσέα</t>
  </si>
  <si>
    <t>ε Perseus</t>
  </si>
  <si>
    <t>περ ζ</t>
  </si>
  <si>
    <t>ζ Περσέα</t>
  </si>
  <si>
    <t>ζ Perseus</t>
  </si>
  <si>
    <t>περ η</t>
  </si>
  <si>
    <t>η Περσέα. Διπλός</t>
  </si>
  <si>
    <t>η Perseus. Διπλός</t>
  </si>
  <si>
    <t>περ ν</t>
  </si>
  <si>
    <t>ν Περσέα</t>
  </si>
  <si>
    <t>ν Perseus</t>
  </si>
  <si>
    <t>περ ξ</t>
  </si>
  <si>
    <t>ξ Περσέα. Διπλός</t>
  </si>
  <si>
    <t>ξ Perseus. Διπλός</t>
  </si>
  <si>
    <t>περ ο</t>
  </si>
  <si>
    <t>ο Περσέα</t>
  </si>
  <si>
    <t>ο Perseus</t>
  </si>
  <si>
    <t>περ ρ</t>
  </si>
  <si>
    <t>ρ Περσέα</t>
  </si>
  <si>
    <t>ρ Perseus</t>
  </si>
  <si>
    <t>περ φ</t>
  </si>
  <si>
    <t>φ Περσέα</t>
  </si>
  <si>
    <t>φ Perseus</t>
  </si>
  <si>
    <t>Πήγασος</t>
  </si>
  <si>
    <t xml:space="preserve">πηγ </t>
  </si>
  <si>
    <t>Pegasus</t>
  </si>
  <si>
    <t>Peg</t>
  </si>
  <si>
    <t>Πηγάσου</t>
  </si>
  <si>
    <t>πηγ α</t>
  </si>
  <si>
    <t>α Πηγάσου</t>
  </si>
  <si>
    <t>α Pegasus</t>
  </si>
  <si>
    <t>πηγ β</t>
  </si>
  <si>
    <t>β Πηγάσου</t>
  </si>
  <si>
    <t>β Pegasus</t>
  </si>
  <si>
    <t>πηγ γ</t>
  </si>
  <si>
    <t>γ Πηγάσου. Variable star</t>
  </si>
  <si>
    <t>γ Pegasus. Variable star</t>
  </si>
  <si>
    <t>πηγ ε</t>
  </si>
  <si>
    <t>ε Πηγάσου</t>
  </si>
  <si>
    <t>ε Pegasus</t>
  </si>
  <si>
    <t>πηγ ζ</t>
  </si>
  <si>
    <t>ζ Πηγάσου</t>
  </si>
  <si>
    <t>ζ Pegasus</t>
  </si>
  <si>
    <t>πηγ η</t>
  </si>
  <si>
    <t>η Πηγάσου</t>
  </si>
  <si>
    <t>η Pegasus</t>
  </si>
  <si>
    <t>πηγ θ</t>
  </si>
  <si>
    <t>θ Πηγάσου</t>
  </si>
  <si>
    <t>θ Pegasus</t>
  </si>
  <si>
    <t>πηγ λ</t>
  </si>
  <si>
    <t>λ Πηγάσου</t>
  </si>
  <si>
    <t>λ Pegasus</t>
  </si>
  <si>
    <t>πηγ μ</t>
  </si>
  <si>
    <t>μ Πηγάσου</t>
  </si>
  <si>
    <t>μ Pegasus</t>
  </si>
  <si>
    <t>πηγ π</t>
  </si>
  <si>
    <t>π Πηγάσου</t>
  </si>
  <si>
    <t>π Pegasus</t>
  </si>
  <si>
    <t>πηγ τ</t>
  </si>
  <si>
    <t>τ Πηγάσου</t>
  </si>
  <si>
    <t>τ Pegasus</t>
  </si>
  <si>
    <t>πηγ υ</t>
  </si>
  <si>
    <t>υ Πηγάσου</t>
  </si>
  <si>
    <t>υ Pegasus</t>
  </si>
  <si>
    <t>πηγ φ</t>
  </si>
  <si>
    <t>φ Πηγάσου</t>
  </si>
  <si>
    <t>φ Pegasus</t>
  </si>
  <si>
    <t>πηγ χ</t>
  </si>
  <si>
    <t>χ Πηγάσου. Variable star</t>
  </si>
  <si>
    <t>χ Pegasus. Variable star</t>
  </si>
  <si>
    <t>Περιστέρα</t>
  </si>
  <si>
    <t xml:space="preserve">πρσ </t>
  </si>
  <si>
    <t>Columba</t>
  </si>
  <si>
    <t>Col</t>
  </si>
  <si>
    <t>Περιστέρος</t>
  </si>
  <si>
    <t>πρσ α</t>
  </si>
  <si>
    <t>α Περιστέρας</t>
  </si>
  <si>
    <t>α Columba</t>
  </si>
  <si>
    <t>πρσ β</t>
  </si>
  <si>
    <t>β Περιστέρας</t>
  </si>
  <si>
    <t>β Columba</t>
  </si>
  <si>
    <t>πρσ δ</t>
  </si>
  <si>
    <t>δ Περιστέρας</t>
  </si>
  <si>
    <t>δ Columba</t>
  </si>
  <si>
    <t>πρσ ε</t>
  </si>
  <si>
    <t>ε Περιστέρας</t>
  </si>
  <si>
    <t>ε Columba</t>
  </si>
  <si>
    <t>Πρύμη</t>
  </si>
  <si>
    <t xml:space="preserve">πρυ </t>
  </si>
  <si>
    <t>Puppis</t>
  </si>
  <si>
    <t>Pup</t>
  </si>
  <si>
    <t>Πρύμης</t>
  </si>
  <si>
    <t>πρυ ξ</t>
  </si>
  <si>
    <t>ξ Πρύμης</t>
  </si>
  <si>
    <t>ξ Puppis</t>
  </si>
  <si>
    <t>πρυ ρ</t>
  </si>
  <si>
    <t>ρ Πρύμης</t>
  </si>
  <si>
    <t>ρ Puppis</t>
  </si>
  <si>
    <t>Πυξίς</t>
  </si>
  <si>
    <t xml:space="preserve">πυξ </t>
  </si>
  <si>
    <t>Pyxis</t>
  </si>
  <si>
    <t>Pyx</t>
  </si>
  <si>
    <t>Πυξίδος</t>
  </si>
  <si>
    <t>Σαύρα</t>
  </si>
  <si>
    <t xml:space="preserve">σαυ </t>
  </si>
  <si>
    <t>αστερισμός</t>
  </si>
  <si>
    <t>Lacerta</t>
  </si>
  <si>
    <t>Lac</t>
  </si>
  <si>
    <t>Σαύρας</t>
  </si>
  <si>
    <t>σαυ α</t>
  </si>
  <si>
    <t>α Σαύρας</t>
  </si>
  <si>
    <t>α Lacerta</t>
  </si>
  <si>
    <t>σαυ β</t>
  </si>
  <si>
    <t>β Σαύρας</t>
  </si>
  <si>
    <t>β Lacerta</t>
  </si>
  <si>
    <t>Σκορπιός</t>
  </si>
  <si>
    <t xml:space="preserve">σκο </t>
  </si>
  <si>
    <t>Scorpius</t>
  </si>
  <si>
    <t>Sco</t>
  </si>
  <si>
    <t>Σκορπιού</t>
  </si>
  <si>
    <t>σκο α</t>
  </si>
  <si>
    <t>α Σκορπιού. Διπλός Αντάρης</t>
  </si>
  <si>
    <t>α Scopius. Διπλός Antares</t>
  </si>
  <si>
    <t>σκο β</t>
  </si>
  <si>
    <t>β Σκορπιού. Διπλός</t>
  </si>
  <si>
    <t>β Scorpius. Διπλός</t>
  </si>
  <si>
    <t>σκο δ</t>
  </si>
  <si>
    <t>δ Σκορπιού</t>
  </si>
  <si>
    <t>δ Scorpius</t>
  </si>
  <si>
    <t>σκο ε</t>
  </si>
  <si>
    <t>ε Σκορπιού</t>
  </si>
  <si>
    <t>ε Scorpius</t>
  </si>
  <si>
    <t>σκο ζ</t>
  </si>
  <si>
    <t>ζ Σκορπιού. Πολλά μαζί</t>
  </si>
  <si>
    <t>ζ Scorpius. Πολλά μαζί</t>
  </si>
  <si>
    <t>σκο η</t>
  </si>
  <si>
    <t>η Σκορπιού</t>
  </si>
  <si>
    <t>η Scorpius</t>
  </si>
  <si>
    <t>σκο θ</t>
  </si>
  <si>
    <t>θ Σκορπιού</t>
  </si>
  <si>
    <t>θ Scorpius</t>
  </si>
  <si>
    <t>σκο κ</t>
  </si>
  <si>
    <t>κ Σκορπιού</t>
  </si>
  <si>
    <t>κ Scorpius</t>
  </si>
  <si>
    <t>σκο λ</t>
  </si>
  <si>
    <t>λ Σκορπιού</t>
  </si>
  <si>
    <t>λ Scorpius</t>
  </si>
  <si>
    <t>σκο μ</t>
  </si>
  <si>
    <t>μ Σκορπιού. Διπλός</t>
  </si>
  <si>
    <t>μ Scorpius. Διπλός</t>
  </si>
  <si>
    <t>σκο ν</t>
  </si>
  <si>
    <t>ν Σκορπιού. Διπλός</t>
  </si>
  <si>
    <t>ν Scorpius. Διπλός</t>
  </si>
  <si>
    <t>σκο π</t>
  </si>
  <si>
    <t>π Σκορπιού</t>
  </si>
  <si>
    <t>π Scorpius</t>
  </si>
  <si>
    <t>σκο σ</t>
  </si>
  <si>
    <t>σ Σκορπιού</t>
  </si>
  <si>
    <t>σ Scorpius</t>
  </si>
  <si>
    <t>σκο τ</t>
  </si>
  <si>
    <t>τ Σκορπιού</t>
  </si>
  <si>
    <t>τ Scorpius</t>
  </si>
  <si>
    <t>σκο υ</t>
  </si>
  <si>
    <t>υ Σκορπιού</t>
  </si>
  <si>
    <t>υ Scorpius</t>
  </si>
  <si>
    <t>Βόρειος Στέφανος</t>
  </si>
  <si>
    <t xml:space="preserve">στβ </t>
  </si>
  <si>
    <t>Βόρειος</t>
  </si>
  <si>
    <t>Στέφανος</t>
  </si>
  <si>
    <t>Corana</t>
  </si>
  <si>
    <t>Borealis</t>
  </si>
  <si>
    <t>CrB</t>
  </si>
  <si>
    <t>Βόρειου Στεφάνου</t>
  </si>
  <si>
    <t>Corona Borealis</t>
  </si>
  <si>
    <t>στβ α</t>
  </si>
  <si>
    <t>α Βόρειου Στέφανου. Μαργαρίτης</t>
  </si>
  <si>
    <t>α Corona Borealis</t>
  </si>
  <si>
    <t>στβ β</t>
  </si>
  <si>
    <t>β Βόρειου Στέφανου. Διπλός</t>
  </si>
  <si>
    <t>β Corona Borealis. Διπλός</t>
  </si>
  <si>
    <t>στβ γ</t>
  </si>
  <si>
    <t>γ Βόρειου Στέφανου.</t>
  </si>
  <si>
    <t>γ Corona Borealis</t>
  </si>
  <si>
    <t>στβ δ</t>
  </si>
  <si>
    <t>δ Βόρειου Στέφανου.</t>
  </si>
  <si>
    <t>δ Corona Borealis</t>
  </si>
  <si>
    <t>στβ ε</t>
  </si>
  <si>
    <t>ε Βόρειου Στέφανου.</t>
  </si>
  <si>
    <t>ε Corona Borealis</t>
  </si>
  <si>
    <t>στβ ζ1</t>
  </si>
  <si>
    <t>ζ1 Βόρειου Στέφανου.</t>
  </si>
  <si>
    <t>ζ1 Corona Borealis</t>
  </si>
  <si>
    <t>στβ ι</t>
  </si>
  <si>
    <t>ι Βόρειου Στέφανου.</t>
  </si>
  <si>
    <t>ι Corona Borealis</t>
  </si>
  <si>
    <t>στβ κ</t>
  </si>
  <si>
    <t>κ Βόρειου Στέφανου.</t>
  </si>
  <si>
    <t>κ Corona Borealis</t>
  </si>
  <si>
    <t>στβ π</t>
  </si>
  <si>
    <t>π Βόρειου Στέφανου.</t>
  </si>
  <si>
    <t>π Corona Borealis</t>
  </si>
  <si>
    <t>στβ σ</t>
  </si>
  <si>
    <t>σ Βόρειου Στέφανου. Διπλός</t>
  </si>
  <si>
    <t>σ Corona Borealis. Διπλός</t>
  </si>
  <si>
    <t xml:space="preserve">Νότιος Στέφανος </t>
  </si>
  <si>
    <t xml:space="preserve">στν </t>
  </si>
  <si>
    <t>Corοna</t>
  </si>
  <si>
    <t>Austrina</t>
  </si>
  <si>
    <t>CrA</t>
  </si>
  <si>
    <t>Νότιου Στεφάνου</t>
  </si>
  <si>
    <t>Corona Austrina</t>
  </si>
  <si>
    <t>στν α</t>
  </si>
  <si>
    <t>α Νοτίου Στεφάνου</t>
  </si>
  <si>
    <t>α Corona Austrina</t>
  </si>
  <si>
    <t>στν β</t>
  </si>
  <si>
    <t>β Νοτίου Στεφάνου</t>
  </si>
  <si>
    <t>β Corona Austrina</t>
  </si>
  <si>
    <t>στν γ</t>
  </si>
  <si>
    <t>γ Νοτίου Στεφάνου</t>
  </si>
  <si>
    <t>γ Corona Austrina</t>
  </si>
  <si>
    <t>Ταύρος</t>
  </si>
  <si>
    <t xml:space="preserve">ταυ </t>
  </si>
  <si>
    <t>Taurus</t>
  </si>
  <si>
    <t>Tau</t>
  </si>
  <si>
    <t>Ταύρου</t>
  </si>
  <si>
    <t>ταυ α</t>
  </si>
  <si>
    <t>α Ταύρου.Λαμπαδίας</t>
  </si>
  <si>
    <t>α Taurus. Aldebaran</t>
  </si>
  <si>
    <t>ταυ β</t>
  </si>
  <si>
    <t>β Ταύρου. High proper motios star</t>
  </si>
  <si>
    <t>β Taurus. High proper motios star</t>
  </si>
  <si>
    <t>ταυ ζ</t>
  </si>
  <si>
    <t>ζ Ταύρου</t>
  </si>
  <si>
    <t>ζ Taurus</t>
  </si>
  <si>
    <t>ταυ η</t>
  </si>
  <si>
    <t>Αλκυόνη</t>
  </si>
  <si>
    <t>η Taurus</t>
  </si>
  <si>
    <t>ταυ λ</t>
  </si>
  <si>
    <t>λ Ταύρου</t>
  </si>
  <si>
    <t>λ Taurus</t>
  </si>
  <si>
    <t>Τοξότης</t>
  </si>
  <si>
    <t xml:space="preserve">τοξ </t>
  </si>
  <si>
    <t>Sagittarius</t>
  </si>
  <si>
    <t>Sgr</t>
  </si>
  <si>
    <t>Τοξότου</t>
  </si>
  <si>
    <t>τοξ α</t>
  </si>
  <si>
    <t>α Τοξότου</t>
  </si>
  <si>
    <t>α Sagittarius</t>
  </si>
  <si>
    <t>τοξ γ</t>
  </si>
  <si>
    <t xml:space="preserve">γ Τοξότου. High proper motios star. </t>
  </si>
  <si>
    <t xml:space="preserve">γ Sagittarius. High proper motios star. </t>
  </si>
  <si>
    <t>τοξ δ</t>
  </si>
  <si>
    <t xml:space="preserve">δ Τοξότου. High proper motios star. </t>
  </si>
  <si>
    <t xml:space="preserve">δ Sagittarius. High proper motios star. </t>
  </si>
  <si>
    <t>τοξ ε</t>
  </si>
  <si>
    <t>ε Τοξότου. Διπλός</t>
  </si>
  <si>
    <t>ε Sagittarius. Διπλός</t>
  </si>
  <si>
    <t>τοξ ζ</t>
  </si>
  <si>
    <t>ζ Τοξότου. Διπλός</t>
  </si>
  <si>
    <t>ζ Sagittarius. Διπλός</t>
  </si>
  <si>
    <t>τοξ η</t>
  </si>
  <si>
    <t>η Τοξότου</t>
  </si>
  <si>
    <t>η Sagittarius</t>
  </si>
  <si>
    <t>τοξ λ</t>
  </si>
  <si>
    <t>λ Τοξότου</t>
  </si>
  <si>
    <t>λ Sagittarius</t>
  </si>
  <si>
    <t>τοξ ξ</t>
  </si>
  <si>
    <t>ξ Τοξότου</t>
  </si>
  <si>
    <t>ξ Sagittarius</t>
  </si>
  <si>
    <t>τοξ ο</t>
  </si>
  <si>
    <t>ο Τοξότου</t>
  </si>
  <si>
    <t>ο Sagittarius</t>
  </si>
  <si>
    <t>τοξ π</t>
  </si>
  <si>
    <t>π Τοξότου. Διπλός</t>
  </si>
  <si>
    <t>π Sagittarius. Διπλός</t>
  </si>
  <si>
    <t>τοξ σ</t>
  </si>
  <si>
    <t>σ Τοξότου</t>
  </si>
  <si>
    <t>σ Sagittarius</t>
  </si>
  <si>
    <t>τοξ τ</t>
  </si>
  <si>
    <t>τ Τοξότου</t>
  </si>
  <si>
    <t>τ Sagittarius</t>
  </si>
  <si>
    <t>τοξ φ</t>
  </si>
  <si>
    <t>φ Τοξότου</t>
  </si>
  <si>
    <t>φ Sagittarius</t>
  </si>
  <si>
    <t>Τρίγωνο</t>
  </si>
  <si>
    <t xml:space="preserve">τρι </t>
  </si>
  <si>
    <t>Triangulum</t>
  </si>
  <si>
    <t>Tri</t>
  </si>
  <si>
    <t>Τριγώνου</t>
  </si>
  <si>
    <t>τρι α</t>
  </si>
  <si>
    <t>α Τριγώνου</t>
  </si>
  <si>
    <t>αTriangulum</t>
  </si>
  <si>
    <t>τρι β</t>
  </si>
  <si>
    <t>β Τριγώνου</t>
  </si>
  <si>
    <t>β Triangulum</t>
  </si>
  <si>
    <t>τρι γ</t>
  </si>
  <si>
    <t>γ Τριγώνου. High proper motios star</t>
  </si>
  <si>
    <t>γ Triangulum. High proper motios star</t>
  </si>
  <si>
    <t>Τροπίς</t>
  </si>
  <si>
    <t xml:space="preserve">τρο </t>
  </si>
  <si>
    <t>Carina</t>
  </si>
  <si>
    <t>Car</t>
  </si>
  <si>
    <t>Τροπίδος</t>
  </si>
  <si>
    <t>Υδροχόος</t>
  </si>
  <si>
    <t xml:space="preserve">υδρ </t>
  </si>
  <si>
    <t>Aquarius</t>
  </si>
  <si>
    <t>Aqr</t>
  </si>
  <si>
    <t>Υδροχόου</t>
  </si>
  <si>
    <t>υδρ α</t>
  </si>
  <si>
    <t>α Υδροχόου</t>
  </si>
  <si>
    <t>α Aquarius</t>
  </si>
  <si>
    <t>υδρ β</t>
  </si>
  <si>
    <t>β Υδροχόου</t>
  </si>
  <si>
    <t>β Aquarius</t>
  </si>
  <si>
    <t>υδρ γ</t>
  </si>
  <si>
    <t>γ Υδροχόου</t>
  </si>
  <si>
    <t>γ Aquarius</t>
  </si>
  <si>
    <t>υδρ δ</t>
  </si>
  <si>
    <t>δ Υδροχόου</t>
  </si>
  <si>
    <t>δ Aquarius</t>
  </si>
  <si>
    <t>υδρ ε</t>
  </si>
  <si>
    <t>ε Υδροχόου</t>
  </si>
  <si>
    <t>ε Aquarius</t>
  </si>
  <si>
    <t>υδρ ζ</t>
  </si>
  <si>
    <t>ζ Υδροχόου. Διπλός</t>
  </si>
  <si>
    <t>ζ Aquarius. Διπλός</t>
  </si>
  <si>
    <t>υδρ η</t>
  </si>
  <si>
    <t>η Υδροχόου</t>
  </si>
  <si>
    <t>η Aquarius</t>
  </si>
  <si>
    <t>υδρ θ</t>
  </si>
  <si>
    <t>θ Υδροχόου</t>
  </si>
  <si>
    <t>θ Aquarius</t>
  </si>
  <si>
    <t>υδρ κ</t>
  </si>
  <si>
    <t>κ Υδροχόου</t>
  </si>
  <si>
    <t>κ Aquarius</t>
  </si>
  <si>
    <t>υδρ λ</t>
  </si>
  <si>
    <t>λ Υδροχόου</t>
  </si>
  <si>
    <t>λ Aquarius</t>
  </si>
  <si>
    <t>υδρ ν</t>
  </si>
  <si>
    <t>ν Υδροχόου</t>
  </si>
  <si>
    <t>ν Aquarius</t>
  </si>
  <si>
    <t>υδρ π</t>
  </si>
  <si>
    <t>π Υδροχόου</t>
  </si>
  <si>
    <t>π Aquarius</t>
  </si>
  <si>
    <t>υδρ φ</t>
  </si>
  <si>
    <t>φ Υδροχόου</t>
  </si>
  <si>
    <t>φ Aquarius</t>
  </si>
  <si>
    <t>υδρ ψ1</t>
  </si>
  <si>
    <t>ψ1 Υδροχόου. High proper motios star</t>
  </si>
  <si>
    <t>ψ1 Aquarius. High proper motios star</t>
  </si>
  <si>
    <t>υδρ ψ2</t>
  </si>
  <si>
    <t>ψ2 Υδροχόου</t>
  </si>
  <si>
    <t>ψ2 Aquarius</t>
  </si>
  <si>
    <t>υδρ ω2</t>
  </si>
  <si>
    <t>ω2 Υδροχόου</t>
  </si>
  <si>
    <t>ω2 Aquarius</t>
  </si>
  <si>
    <t>Ύδρα</t>
  </si>
  <si>
    <t xml:space="preserve">υδρα </t>
  </si>
  <si>
    <t>Hydra</t>
  </si>
  <si>
    <t>Hya</t>
  </si>
  <si>
    <t>Ύδρας</t>
  </si>
  <si>
    <t>υδρα β</t>
  </si>
  <si>
    <t>β Ύδρας</t>
  </si>
  <si>
    <t>β Hydra</t>
  </si>
  <si>
    <t>υδρα γ</t>
  </si>
  <si>
    <t>γ Ύδρας</t>
  </si>
  <si>
    <t>γ Hydra</t>
  </si>
  <si>
    <t>υδρα δ</t>
  </si>
  <si>
    <t>δ Ύδρας. Διπλός</t>
  </si>
  <si>
    <t>δ  Hydra. Διπλός</t>
  </si>
  <si>
    <t>υδρα ε</t>
  </si>
  <si>
    <t>ε Ύδρας</t>
  </si>
  <si>
    <t>ε Hydra</t>
  </si>
  <si>
    <t>υδρα ζ</t>
  </si>
  <si>
    <t>ζ  Ύδρας</t>
  </si>
  <si>
    <t>ζ Hydra</t>
  </si>
  <si>
    <t>υδρα θ</t>
  </si>
  <si>
    <t>θ  Ύδρας</t>
  </si>
  <si>
    <t>θ Hydra</t>
  </si>
  <si>
    <t>υδρα ξ</t>
  </si>
  <si>
    <t>ξ  Ύδρας</t>
  </si>
  <si>
    <t>ξ Hydra</t>
  </si>
  <si>
    <t>υδρα π</t>
  </si>
  <si>
    <t>π Ύδρας</t>
  </si>
  <si>
    <t>π Hydra</t>
  </si>
  <si>
    <t>υδρα ψ</t>
  </si>
  <si>
    <t>ψ Ύδρας</t>
  </si>
  <si>
    <t>ψ Hydra</t>
  </si>
  <si>
    <t>Φοίνιξ</t>
  </si>
  <si>
    <t xml:space="preserve">φοι </t>
  </si>
  <si>
    <t>Phoexix</t>
  </si>
  <si>
    <t>Phe</t>
  </si>
  <si>
    <t>Φοίνικος</t>
  </si>
  <si>
    <t xml:space="preserve">ω </t>
  </si>
  <si>
    <t xml:space="preserve">      HD</t>
  </si>
  <si>
    <t>ω 001</t>
  </si>
  <si>
    <t>HD 81817</t>
  </si>
  <si>
    <t>ω 002</t>
  </si>
  <si>
    <t>HD 106112</t>
  </si>
  <si>
    <t>ω 003</t>
  </si>
  <si>
    <t>HD 139691</t>
  </si>
  <si>
    <t>Διπλός!</t>
  </si>
  <si>
    <t>ω 004</t>
  </si>
  <si>
    <t>HD 136176</t>
  </si>
  <si>
    <t>ω 005</t>
  </si>
  <si>
    <t>HD 142742</t>
  </si>
  <si>
    <t>Ωρίωνας</t>
  </si>
  <si>
    <t xml:space="preserve">ωρι </t>
  </si>
  <si>
    <t>Orion</t>
  </si>
  <si>
    <t>Ori</t>
  </si>
  <si>
    <t>Ωρίωνος</t>
  </si>
  <si>
    <t>ωρι α</t>
  </si>
  <si>
    <t>α Ωρίωνος.Betelgeuez</t>
  </si>
  <si>
    <t>α Orion.Betelgeuez</t>
  </si>
  <si>
    <t>ωρι β</t>
  </si>
  <si>
    <t>β Ωρίωνος.Rigel Διπλός</t>
  </si>
  <si>
    <t>β Orion.Rigel Διπλός</t>
  </si>
  <si>
    <t>ωρι γ</t>
  </si>
  <si>
    <t>γ Ωρίωνος</t>
  </si>
  <si>
    <t>γ Orion</t>
  </si>
  <si>
    <t>ωρι δ</t>
  </si>
  <si>
    <t>δ Ωρίωνος. Διπλός</t>
  </si>
  <si>
    <t>δ Orion. Διπλός</t>
  </si>
  <si>
    <t>ωρι ε</t>
  </si>
  <si>
    <t>ε Ωρίωνος</t>
  </si>
  <si>
    <t>ε Orion</t>
  </si>
  <si>
    <t>ωρι ζ</t>
  </si>
  <si>
    <t>ζ Ωρίωνος. Διπλός</t>
  </si>
  <si>
    <t>ζ Orion. Διπλός</t>
  </si>
  <si>
    <t>ωρι η</t>
  </si>
  <si>
    <t>η Ωρίωνος</t>
  </si>
  <si>
    <t>η Orion</t>
  </si>
  <si>
    <t>ωρι θ</t>
  </si>
  <si>
    <t>θ Ωρίωνος. Τετραπλός</t>
  </si>
  <si>
    <t>θ Orion. Τετραπλός</t>
  </si>
  <si>
    <t>ωρι κ</t>
  </si>
  <si>
    <t>κ Ωρίωνος</t>
  </si>
  <si>
    <t>κ Orion</t>
  </si>
  <si>
    <t>ωρι λ</t>
  </si>
  <si>
    <t>λ Ωρίωνος. Διπλός</t>
  </si>
  <si>
    <t>λ Orion. Διπλός</t>
  </si>
  <si>
    <t>ωρι σ</t>
  </si>
  <si>
    <t>σ Ωρίωνος. Τετραπλός</t>
  </si>
  <si>
    <t>σ Orion. Τετραπλός</t>
  </si>
  <si>
    <t>"Αστερισμός "</t>
  </si>
  <si>
    <t xml:space="preserve">ωσο </t>
  </si>
  <si>
    <t>ωσο α</t>
  </si>
  <si>
    <t>ωσο β</t>
  </si>
  <si>
    <t>ωσο γ</t>
  </si>
  <si>
    <t>ωσο δ</t>
  </si>
  <si>
    <t>ωσο ε</t>
  </si>
  <si>
    <t xml:space="preserve">ωωχ </t>
  </si>
  <si>
    <t>ωωχ α</t>
  </si>
  <si>
    <t>ωωχ β</t>
  </si>
  <si>
    <t>ωωχ γ</t>
  </si>
  <si>
    <t>ωωχ δ</t>
  </si>
  <si>
    <t>ωωχ ε</t>
  </si>
  <si>
    <t>ωωχ κ</t>
  </si>
  <si>
    <t>ωωχ λ</t>
  </si>
  <si>
    <t>ωωχ μ</t>
  </si>
  <si>
    <t>ωωχ ν</t>
  </si>
  <si>
    <t xml:space="preserve">ωωω </t>
  </si>
  <si>
    <t>ωωω α</t>
  </si>
  <si>
    <t>ωωω β</t>
  </si>
  <si>
    <t>Να μην γραφτεί τίποτα</t>
  </si>
  <si>
    <t>ωωωω</t>
  </si>
  <si>
    <t xml:space="preserve">      Δεν </t>
  </si>
  <si>
    <t xml:space="preserve">  υπάρχει</t>
  </si>
  <si>
    <t>καταχώριση</t>
  </si>
  <si>
    <t xml:space="preserve">     Δεν </t>
  </si>
  <si>
    <t xml:space="preserve"> υπάρχει</t>
  </si>
  <si>
    <t>EQ ΑΠΟ - ΠΡΟΣ</t>
  </si>
  <si>
    <t xml:space="preserve">  ΑΠΟ</t>
  </si>
  <si>
    <t xml:space="preserve">           ΠΡΟΣ</t>
  </si>
  <si>
    <t xml:space="preserve">                                                Ορθή ανφορά</t>
  </si>
  <si>
    <t>ΑΠΟΤΕΛΕΣΜΑ</t>
  </si>
  <si>
    <t xml:space="preserve">                 Ορθή ανφορά</t>
  </si>
  <si>
    <t>Λεπτά.....................</t>
  </si>
  <si>
    <t xml:space="preserve">                 Ώρες</t>
  </si>
  <si>
    <t xml:space="preserve">              Λεπτά </t>
  </si>
  <si>
    <t>Στροφές.................</t>
  </si>
  <si>
    <t xml:space="preserve">   Δευτερόλεπτα</t>
  </si>
  <si>
    <t xml:space="preserve">          Δεκαδικό</t>
  </si>
  <si>
    <t xml:space="preserve">ααα 0 = Σελήνη &amp; Πλανήτες </t>
  </si>
  <si>
    <t xml:space="preserve">        Απόκλιση</t>
  </si>
  <si>
    <t xml:space="preserve">  </t>
  </si>
  <si>
    <t xml:space="preserve">                                             Μοίρες</t>
  </si>
  <si>
    <t>Μοίρες.....................</t>
  </si>
  <si>
    <t xml:space="preserve">            Μοίρες</t>
  </si>
  <si>
    <t xml:space="preserve">                                              Λεπτά </t>
  </si>
  <si>
    <t xml:space="preserve">             Λεπτά </t>
  </si>
  <si>
    <t xml:space="preserve">                                   Δευτερόλεπτα</t>
  </si>
  <si>
    <t>Στροφές..................</t>
  </si>
  <si>
    <t xml:space="preserve">  Δευτερόλεπτα</t>
  </si>
  <si>
    <t xml:space="preserve">                                          Δεκαδικό</t>
  </si>
  <si>
    <t xml:space="preserve">         Δεκαδικό</t>
  </si>
  <si>
    <t xml:space="preserve">       ΑΠΟ</t>
  </si>
  <si>
    <t xml:space="preserve">       ΠΡΟΣ</t>
  </si>
  <si>
    <t>ENTER</t>
  </si>
  <si>
    <t>ΑΠΟ</t>
  </si>
  <si>
    <t>Λεπτά..........................</t>
  </si>
  <si>
    <t>Στροφές...................</t>
  </si>
  <si>
    <t xml:space="preserve">        Δεκαδικό</t>
  </si>
  <si>
    <t>Απόκλιση</t>
  </si>
  <si>
    <t>Μοίρες..........................</t>
  </si>
  <si>
    <t xml:space="preserve">           Μοίρες</t>
  </si>
  <si>
    <t xml:space="preserve">            Λεπτά </t>
  </si>
  <si>
    <t xml:space="preserve">                                  Δευτερόλεπτα</t>
  </si>
  <si>
    <t xml:space="preserve">        ΑΠΟ</t>
  </si>
  <si>
    <t xml:space="preserve"> ENTER</t>
  </si>
  <si>
    <r>
      <t xml:space="preserve">                          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sz val="11"/>
        <color theme="1"/>
        <rFont val="Times New Roman"/>
        <family val="1"/>
        <charset val="161"/>
      </rPr>
      <t xml:space="preserve"> Οθόνη</t>
    </r>
    <r>
      <rPr>
        <b/>
        <sz val="11"/>
        <color rgb="FFFF0000"/>
        <rFont val="Times New Roman"/>
        <family val="1"/>
        <charset val="161"/>
      </rPr>
      <t xml:space="preserve"> 1</t>
    </r>
  </si>
  <si>
    <r>
      <t xml:space="preserve">                          </t>
    </r>
    <r>
      <rPr>
        <b/>
        <sz val="11"/>
        <color rgb="FF7030A0"/>
        <rFont val="Times New Roman"/>
        <family val="1"/>
        <charset val="161"/>
      </rPr>
      <t xml:space="preserve"> Νυχτερινή</t>
    </r>
    <r>
      <rPr>
        <sz val="11"/>
        <color theme="1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2</t>
    </r>
  </si>
  <si>
    <r>
      <t xml:space="preserve">                          Έγχρωμη   Οθόνη </t>
    </r>
    <r>
      <rPr>
        <b/>
        <sz val="11"/>
        <color rgb="FFFF0000"/>
        <rFont val="Times New Roman"/>
        <family val="1"/>
        <charset val="161"/>
      </rPr>
      <t xml:space="preserve"> 3</t>
    </r>
  </si>
  <si>
    <t>Απο</t>
  </si>
  <si>
    <t>Προς</t>
  </si>
  <si>
    <r>
      <t>νυχτερινή Οθόνη</t>
    </r>
    <r>
      <rPr>
        <b/>
        <sz val="11"/>
        <rFont val="Times New Roman"/>
        <family val="1"/>
        <charset val="161"/>
      </rPr>
      <t xml:space="preserve"> 2</t>
    </r>
  </si>
  <si>
    <t>Λογισμικό επιλογής οθόνης</t>
  </si>
  <si>
    <r>
      <t xml:space="preserve">  Οθόνη </t>
    </r>
    <r>
      <rPr>
        <b/>
        <sz val="11"/>
        <color rgb="FFFF0000"/>
        <rFont val="Times New Roman"/>
        <family val="1"/>
        <charset val="161"/>
      </rPr>
      <t>3</t>
    </r>
  </si>
  <si>
    <r>
      <t xml:space="preserve">                            </t>
    </r>
    <r>
      <rPr>
        <b/>
        <sz val="11"/>
        <color rgb="FFFF0000"/>
        <rFont val="Times New Roman"/>
        <family val="1"/>
        <charset val="161"/>
      </rPr>
      <t xml:space="preserve"> Οθόνες</t>
    </r>
  </si>
  <si>
    <t>Επιλογή Οθόνης</t>
  </si>
  <si>
    <t>Enter</t>
  </si>
  <si>
    <r>
      <t xml:space="preserve">                Οθόνη προγραμματισμού </t>
    </r>
    <r>
      <rPr>
        <b/>
        <sz val="11"/>
        <color rgb="FFFF0000"/>
        <rFont val="Times New Roman"/>
        <family val="1"/>
        <charset val="161"/>
      </rPr>
      <t>4</t>
    </r>
  </si>
  <si>
    <t>Είσοδος (από επιλογή οθόνης)</t>
  </si>
  <si>
    <t>isnumber</t>
  </si>
  <si>
    <t>αν το επάνω=FALSE;5;είσοδος</t>
  </si>
  <si>
    <t>αν το επάνω&gt;4;5;το επάνω</t>
  </si>
  <si>
    <t>αν το επάνω&lt;1;5;το επάνω</t>
  </si>
  <si>
    <t>Οθόνη 1</t>
  </si>
  <si>
    <t>ΠΡΟΣ</t>
  </si>
  <si>
    <t>Οθόνη 2</t>
  </si>
  <si>
    <t>Οθόνη 3</t>
  </si>
  <si>
    <t>Οθόνη 4</t>
  </si>
  <si>
    <t>Κωδικός οθόνης</t>
  </si>
  <si>
    <t>Ενεργή οθόνη</t>
  </si>
  <si>
    <t>Ενεργή οθόνη 1</t>
  </si>
  <si>
    <t>Ενεργή οθόνη 2</t>
  </si>
  <si>
    <t>Ενεργή οθόνη 3</t>
  </si>
  <si>
    <t>Ενεργή οθόνη 4</t>
  </si>
  <si>
    <t>Μήνυμα 5</t>
  </si>
  <si>
    <t>Γράφουμε μόνο τους αριθμούς 1 2 3 4</t>
  </si>
  <si>
    <t>Έξοδος</t>
  </si>
  <si>
    <t>LOOKUP 1                             ΑΠΟ</t>
  </si>
  <si>
    <t>LOOKUP 2                            ΠΡΟΣ</t>
  </si>
  <si>
    <r>
      <t>Οθόνη προγραματισμού</t>
    </r>
    <r>
      <rPr>
        <sz val="11"/>
        <color rgb="FFFF0000"/>
        <rFont val="Times New Roman"/>
        <family val="1"/>
        <charset val="161"/>
      </rPr>
      <t xml:space="preserve"> 4</t>
    </r>
  </si>
  <si>
    <t>Λογισμικό καταλόγου</t>
  </si>
  <si>
    <t xml:space="preserve">               ΑΠΟ</t>
  </si>
  <si>
    <t xml:space="preserve">             Ορθή Αναφορά                </t>
  </si>
  <si>
    <t>Look up A</t>
  </si>
  <si>
    <t>LooK up B  Ώρες</t>
  </si>
  <si>
    <t xml:space="preserve">Look up B  Λεπτά </t>
  </si>
  <si>
    <t>Look up B Δευτερόλεπτα</t>
  </si>
  <si>
    <t xml:space="preserve">                       Απόκλιση</t>
  </si>
  <si>
    <t>LooK up B  Μοίρες</t>
  </si>
  <si>
    <t xml:space="preserve">                    Κείμενα</t>
  </si>
  <si>
    <t>1) LooK up B Όνομα Ελληνικά</t>
  </si>
  <si>
    <t>2) Look up B  Όνομα Λατινηκά</t>
  </si>
  <si>
    <t>αν 1)=0;"";1)</t>
  </si>
  <si>
    <t>αν 2)=0;"";2)</t>
  </si>
  <si>
    <t xml:space="preserve">                Είσοδος</t>
  </si>
  <si>
    <t xml:space="preserve">                      Έξοδος</t>
  </si>
  <si>
    <t xml:space="preserve">                     ΠΡΟΣ</t>
  </si>
  <si>
    <t>Είσοδος από Λογισμικό επιλογής οθόνης</t>
  </si>
  <si>
    <t>Μετατροπή Μοιρών-Ωρών στο δεκαδικό</t>
  </si>
  <si>
    <t>Είσοδος</t>
  </si>
  <si>
    <t>αν το επάνω=FALSE;0;είσοδος</t>
  </si>
  <si>
    <r>
      <t xml:space="preserve">άθροισμα των κόκκινων </t>
    </r>
    <r>
      <rPr>
        <sz val="11"/>
        <color rgb="FFFF0000"/>
        <rFont val="Times New Roman"/>
        <family val="1"/>
        <charset val="161"/>
      </rPr>
      <t>αν</t>
    </r>
  </si>
  <si>
    <t>Κυρίως Λογισμικό</t>
  </si>
  <si>
    <t>Δευτερόλεπτα</t>
  </si>
  <si>
    <t>άθροισμα των δύο επάνω</t>
  </si>
  <si>
    <t>Μετάπτωση</t>
  </si>
  <si>
    <t>ΟΘΟΝΕΣ</t>
  </si>
  <si>
    <t>ΜΕΤΑΠΤΩΣΗ</t>
  </si>
  <si>
    <t>Έτος</t>
  </si>
  <si>
    <t>LOOKUP 4                         Μήνυμα</t>
  </si>
  <si>
    <t>LOOKUP 3                           ΕΤΟΣ</t>
  </si>
  <si>
    <t>ΕΤΟΣ</t>
  </si>
  <si>
    <t>ΑΣΤΡΟ Ευθυγράμμισης</t>
  </si>
  <si>
    <t xml:space="preserve">                                                        ΑΠΟ</t>
  </si>
  <si>
    <t xml:space="preserve">                                                      ΠΡΟΣ</t>
  </si>
  <si>
    <t>Είσοδοι και Έξοδοι</t>
  </si>
  <si>
    <t>του προγράμματος</t>
  </si>
  <si>
    <t>Ορθή Αναφορά</t>
  </si>
  <si>
    <t xml:space="preserve">          Έξοδος Ορθή Αναφορά</t>
  </si>
  <si>
    <t xml:space="preserve">             Έξοδος Απόκλιση</t>
  </si>
  <si>
    <t xml:space="preserve">Μοίρες </t>
  </si>
  <si>
    <t xml:space="preserve">    Κείμενα</t>
  </si>
  <si>
    <t>ωωωωω</t>
  </si>
  <si>
    <t>αν το επάνω=FALSE;ωωωωω;1)Αν</t>
  </si>
  <si>
    <t>1)Αν το επάνω=με είσοδο; Το επάνω ; "ωωωω"</t>
  </si>
  <si>
    <t>Μόνο</t>
  </si>
  <si>
    <t>Μη αναγνωρίσιμοι χαρακτήρες</t>
  </si>
  <si>
    <t>isnumber (στο άθροισμα)</t>
  </si>
  <si>
    <t xml:space="preserve">αν η 1) Αν (γκρι) =ωωωω;1;0 </t>
  </si>
  <si>
    <t>αν η 1) Αν (γκρι) =είσοδο;1;0</t>
  </si>
  <si>
    <t>Πληκτρολόγηση</t>
  </si>
  <si>
    <t>Λάθος</t>
  </si>
  <si>
    <t>Προσοχή!!!</t>
  </si>
  <si>
    <t>αντ α</t>
  </si>
  <si>
    <t>α Αντλίας</t>
  </si>
  <si>
    <t>α Antlia</t>
  </si>
  <si>
    <t>Λογισμικό εξόδου προς οθόνες</t>
  </si>
  <si>
    <t>Είσοδος από κατάλογο</t>
  </si>
  <si>
    <t>0Αναφορά</t>
  </si>
  <si>
    <t>Δεθτερόλεπτα</t>
  </si>
  <si>
    <t xml:space="preserve">  Κείμενα</t>
  </si>
  <si>
    <t>EQ ΑΠΟ-ΠΡΟΣ Κυρίως λογισμικό</t>
  </si>
  <si>
    <t>Πρόγραμμα αφαίρεσης Ορθής Αναφοράς</t>
  </si>
  <si>
    <t xml:space="preserve">                       Είσοδος </t>
  </si>
  <si>
    <t xml:space="preserve">ΑΠΟ </t>
  </si>
  <si>
    <t xml:space="preserve">ΠΡΟΣ </t>
  </si>
  <si>
    <t>ΑΠΟ - ΠΡΟΣ</t>
  </si>
  <si>
    <t>ΑΝ  ΑΠΟ - ΠΡΟΣ &lt;0 ; 0 ; Το επάνω</t>
  </si>
  <si>
    <t xml:space="preserve">                        ΔΥΤΙΚΑ</t>
  </si>
  <si>
    <r>
      <t>αν το επάνω&gt;12 ; 0 ; Το επάνω</t>
    </r>
    <r>
      <rPr>
        <sz val="11"/>
        <color rgb="FF7030A0"/>
        <rFont val="Times New Roman"/>
        <family val="1"/>
        <charset val="161"/>
      </rPr>
      <t xml:space="preserve"> (Δυτικά)</t>
    </r>
  </si>
  <si>
    <t>αν ΑΠΟ - ΠΡΟΣ&lt;(-12) ;  εντάξει ; 0</t>
  </si>
  <si>
    <t>24 + το επάνω</t>
  </si>
  <si>
    <t xml:space="preserve">αν το επάνω = 24 ; 0 ; Το επάνω </t>
  </si>
  <si>
    <r>
      <t xml:space="preserve">άθροισμα των μωβ     </t>
    </r>
    <r>
      <rPr>
        <sz val="11"/>
        <color rgb="FF7030A0"/>
        <rFont val="Times New Roman"/>
        <family val="1"/>
        <charset val="161"/>
      </rPr>
      <t>(ΔΥΤΙΚΑ)</t>
    </r>
  </si>
  <si>
    <t xml:space="preserve">                           ΑΝΑΤΟΛΙΚΑ</t>
  </si>
  <si>
    <t>αν ΑΠΟ - ΠΡΟΣ&lt; 0 ; ΑΠΟ - ΠΡΟΣ ; 0</t>
  </si>
  <si>
    <t>αν το επάνω&lt;12;0;το επάνω</t>
  </si>
  <si>
    <t>αν ΑΠΟ - ΠΡΟΣ&gt; 12 ; ΑΠΟ - ΠΡΟΣ ; 0</t>
  </si>
  <si>
    <t>το επάνω - 24</t>
  </si>
  <si>
    <t>αν το επάνω&lt;24 ; 0 ; Το επάνω</t>
  </si>
  <si>
    <r>
      <t xml:space="preserve">άθροισμα των πορτοκαλί </t>
    </r>
    <r>
      <rPr>
        <sz val="11"/>
        <color theme="9" tint="-0.249977111117893"/>
        <rFont val="Times New Roman"/>
        <family val="1"/>
        <charset val="161"/>
      </rPr>
      <t>(ΑΝΑΤΟΛΙΚΑ)</t>
    </r>
  </si>
  <si>
    <t>άθροισμα  πορτοκαλί + μωβ</t>
  </si>
  <si>
    <t>εξαγωγή μηνύματος</t>
  </si>
  <si>
    <t>αν το επάνω&gt;0 ; "ΑΝΑΤΟΛΙΚΑ " ; "ΔΥΤΙΚΑ"</t>
  </si>
  <si>
    <t>ΕΞΟΔΟΣ</t>
  </si>
  <si>
    <t>αν ΑΠΟ - ΠΡΟΣ = 0 ; "-" ; Το επάνω</t>
  </si>
  <si>
    <t>Το γρί * 60           Λεπτά</t>
  </si>
  <si>
    <t>Το γρί * 6            Στροφές</t>
  </si>
  <si>
    <t>Πρόγραμμα αφαίρεσης Απόκλισης</t>
  </si>
  <si>
    <t xml:space="preserve">ΑΠΟ+90 </t>
  </si>
  <si>
    <t>ΠΡΟΣ+09</t>
  </si>
  <si>
    <t>(ΠΡΟΣ+90)-(ΑΠΟ+90)   Μοίρες</t>
  </si>
  <si>
    <t>Το επάνω/2,2               Στροφές</t>
  </si>
  <si>
    <t>αν το επάνω&gt;0 ; "ΒΟΡΕΙΑ μοίρες" ; "ΝΟΤΙΑ μοίρες"</t>
  </si>
  <si>
    <t>αν το =0;""; Το επάνω</t>
  </si>
  <si>
    <t>Μετατροπή δεκαδικού στο σύστημα ωρών – μοιρών.</t>
  </si>
  <si>
    <t>αν το κάτω διαγωνίως πορτοκαλί = 0 ; Το δίπλα ; 0</t>
  </si>
  <si>
    <t xml:space="preserve">Άθροισμα </t>
  </si>
  <si>
    <t>αν είναι&lt;100 ; ο αριθμός ; 0</t>
  </si>
  <si>
    <t>Το ροζ-γαλάζιο Έξοδος......................................................</t>
  </si>
  <si>
    <t>αν το επάνω&lt;10 ; 0 ; Το επάνω</t>
  </si>
  <si>
    <t xml:space="preserve">αν το δίπλα&gt;0 ; 90 ; 0 </t>
  </si>
  <si>
    <t>αν είναι&lt;90 ; ο αριθμός ; 0</t>
  </si>
  <si>
    <t xml:space="preserve">αν το δίπλα&gt;0 ; 80 ; 0 </t>
  </si>
  <si>
    <t>αν είναι&lt;80 ; ο αριθμός ; 0</t>
  </si>
  <si>
    <t xml:space="preserve">αν το δίπλα&gt;0 ; 70 ; 0 </t>
  </si>
  <si>
    <t>αν είναι&lt;70 ; ο αριθμός ; 0</t>
  </si>
  <si>
    <t xml:space="preserve">αν το δίπλα&gt;0 ; 60 ; 0 </t>
  </si>
  <si>
    <t>αν είναι&lt;60 ; ο αριθμός ; 0</t>
  </si>
  <si>
    <t xml:space="preserve">αν το δίπλα&gt;0 ; 50 ; 0 </t>
  </si>
  <si>
    <t>αν είναι&lt;50 ; ο αριθμός ; 0</t>
  </si>
  <si>
    <t xml:space="preserve">αν το δίπλα&gt;0 ; 40 ; 0 </t>
  </si>
  <si>
    <t>αν είναι&lt;40 ; ο αριθμός ; 0</t>
  </si>
  <si>
    <t xml:space="preserve">αν το δίπλα&gt;0 ; 30 ; 0 </t>
  </si>
  <si>
    <t>αν είναι&lt;30 ; ο αριθμός ; 0</t>
  </si>
  <si>
    <t xml:space="preserve">αν το δίπλα&gt;0 ; 20 ; 0 </t>
  </si>
  <si>
    <t>αν είναι&lt;20 ; ο αριθμός ; 0</t>
  </si>
  <si>
    <t xml:space="preserve">αν το δίπλα&gt;0 ; 10 ; 0 </t>
  </si>
  <si>
    <t>αν είναι&lt;10 ; ο αριθμός ; 0</t>
  </si>
  <si>
    <t xml:space="preserve">αν το δίπλα&gt;0 ; 9 ; 0 </t>
  </si>
  <si>
    <t>αν είναι&lt;9 ; ο αριθμός ; 0</t>
  </si>
  <si>
    <t xml:space="preserve">αν το δίπλα&gt;0 ; 8 ; 0 </t>
  </si>
  <si>
    <t>αν είναι&lt;8 ; ο αριθμός ; 0</t>
  </si>
  <si>
    <t xml:space="preserve">αν το δίπλα&gt;0 ; 7 ; 0 </t>
  </si>
  <si>
    <t>αν είναι&lt;7 ; ο αριθμός ; 0</t>
  </si>
  <si>
    <t xml:space="preserve">αν το δίπλα&gt;0 ; 6 ; 0 </t>
  </si>
  <si>
    <t>αν είναι&lt;6 ; ο αριθμός ; 0</t>
  </si>
  <si>
    <t xml:space="preserve">αν το δίπλα&gt;0 ; 5 ; 0 </t>
  </si>
  <si>
    <t>αν είναι&lt;5 ; ο αριθμός ; 0</t>
  </si>
  <si>
    <t xml:space="preserve">αν το δίπλα&gt;0 ; 4 ; 0 </t>
  </si>
  <si>
    <t>αν είναι&lt;4 ; ο αριθμός ; 0</t>
  </si>
  <si>
    <t xml:space="preserve">αν το δίπλα&gt;0 ; 3 ; 0 </t>
  </si>
  <si>
    <t>αν είναι&lt;3 ; ο αριθμός ; 0</t>
  </si>
  <si>
    <t xml:space="preserve">αν το δίπλα&gt;0 ; 2 ; 0 </t>
  </si>
  <si>
    <t>αν είναι&lt;2 ; ο αριθμός ; 0</t>
  </si>
  <si>
    <t xml:space="preserve">αν το δίπλα&gt;0 ; 1 ; 0 </t>
  </si>
  <si>
    <t>αν είναι&lt;1 ; ο αριθμός ; 0</t>
  </si>
  <si>
    <t>Δεκαδικός..........................................................................</t>
  </si>
  <si>
    <t xml:space="preserve">Ακέραιος..................................... </t>
  </si>
  <si>
    <t>Λογισμικό εισόδου τιμών</t>
  </si>
  <si>
    <t>Λογισμικό εξόδου</t>
  </si>
  <si>
    <t>Λογισμικό Μοίρες-Ώρες</t>
  </si>
  <si>
    <t xml:space="preserve">Καθαρίζει τις τιμές, και μετατρέπει </t>
  </si>
  <si>
    <t>τους αρνητικούς  σε θετικούς</t>
  </si>
  <si>
    <t>το επάνω στέλνεται στον</t>
  </si>
  <si>
    <t xml:space="preserve">                                        είσοδος</t>
  </si>
  <si>
    <t>Ακέραιος</t>
  </si>
  <si>
    <t>κάτω πίνακα για νεο διαχωρισμό</t>
  </si>
  <si>
    <t>ISNUMBER</t>
  </si>
  <si>
    <t>Είσοδος προγράμματος</t>
  </si>
  <si>
    <t>το επάνω * 1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</si>
  <si>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Ακέραιος ; 0</t>
    </r>
  </si>
  <si>
    <t>αν το επάνω=1; Είσοδος ; 0</t>
  </si>
  <si>
    <t>το επάνω*(-1)</t>
  </si>
  <si>
    <t>AN το επάνω &lt;0 ; 1 ;0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</si>
  <si>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το επάνω ; Ακέραιος</t>
    </r>
  </si>
  <si>
    <t xml:space="preserve">      ΕΞΟΔΟΣ</t>
  </si>
  <si>
    <t>αν το επάνω=1 ; Είσοδος ; 0</t>
  </si>
  <si>
    <t>Δεκαδικός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</si>
  <si>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Δεκαδικός ; 0</t>
    </r>
  </si>
  <si>
    <t>αν το επάνω=0 ; Είσοδος ; Το επάνω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</si>
  <si>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Το επάνω ; Δεκαδικός</t>
    </r>
  </si>
  <si>
    <t>Ώρες - Μοίρες</t>
  </si>
  <si>
    <t>Είσοδος Υποπίνακα 100 έως 10</t>
  </si>
  <si>
    <r>
      <t xml:space="preserve">Δέχεται τιμές </t>
    </r>
    <r>
      <rPr>
        <b/>
        <sz val="11"/>
        <color rgb="FFC00000"/>
        <rFont val="Times New Roman"/>
        <family val="1"/>
        <charset val="161"/>
      </rPr>
      <t>100&lt; έως 10</t>
    </r>
  </si>
  <si>
    <t>Είσοδος Υποπίνακα 10 ; Έως 0</t>
  </si>
  <si>
    <t>αν το επάνω&lt;10 ; Το επάνω ; Το επ γκρί</t>
  </si>
  <si>
    <r>
      <t xml:space="preserve">Δέχεται τιμές </t>
    </r>
    <r>
      <rPr>
        <b/>
        <sz val="11"/>
        <color rgb="FFC00000"/>
        <rFont val="Times New Roman"/>
        <family val="1"/>
        <charset val="161"/>
      </rPr>
      <t>10&lt; έως 0</t>
    </r>
  </si>
  <si>
    <t xml:space="preserve">αν ο δεκαδικός&lt;0,000000001 ; 0 ; ο αριθμός </t>
  </si>
  <si>
    <t xml:space="preserve">αν το επάνω&gt;0,999999999 ; 0 ; Το επάνω </t>
  </si>
  <si>
    <t>Μοίρες-Ώρες = ο ακέραιος του</t>
  </si>
  <si>
    <t xml:space="preserve">  Αριθμός -Δεκαδικός  </t>
  </si>
  <si>
    <t>επάνω πίνακα</t>
  </si>
  <si>
    <t>Λεπτά = ο ακέραιος αυτου</t>
  </si>
  <si>
    <t xml:space="preserve">του πίνακα </t>
  </si>
  <si>
    <t>Δευτερόλεπτα= ο δεκαδικός</t>
  </si>
  <si>
    <t>αυτού του πίνακα * 60</t>
  </si>
  <si>
    <t>το επάνω * (-1)</t>
  </si>
  <si>
    <t xml:space="preserve">                  ΕΞΟΔΟΣ</t>
  </si>
  <si>
    <t>αν το επάνω&gt;100 ; 0 ; το επάνω</t>
  </si>
  <si>
    <t>στην Απόκλιση</t>
  </si>
  <si>
    <t>Έλεγχος αν είναι ή όχι κείμενο</t>
  </si>
  <si>
    <t xml:space="preserve">Έλεγχος για διαφορετικά πρόσημα στον </t>
  </si>
  <si>
    <t>κατάλογο - ΕΞΟΔΟΣ</t>
  </si>
  <si>
    <t>Έξοδοι προς τον κατάλογο</t>
  </si>
  <si>
    <t>Είσοδοι από τον κατάλογο</t>
  </si>
  <si>
    <t xml:space="preserve">                 Είσοδος ΑΠΟ</t>
  </si>
  <si>
    <t xml:space="preserve">               Είσοδος ΠΡΟΣ</t>
  </si>
  <si>
    <t xml:space="preserve">                                    Μοίρες-'Ωρες</t>
  </si>
  <si>
    <t xml:space="preserve">                                              Λεπτά</t>
  </si>
  <si>
    <t>αν isnumber=FALSE;1;0</t>
  </si>
  <si>
    <t>αν το άθροισμα&gt;0;"Μη ανα...";""</t>
  </si>
  <si>
    <t>Πρώτον. Αν είναι όλοι θετικοί.</t>
  </si>
  <si>
    <t>Η είσοδος στα παρακάτω γίνεται από τα γκρή κελιά</t>
  </si>
  <si>
    <t xml:space="preserve">αν Ώρες-Μοίρες&lt;0;0;1 </t>
  </si>
  <si>
    <t>αν Λεπτά&lt;0;0;1</t>
  </si>
  <si>
    <t>αν Δευτερόλεπτα&lt;0;0;1</t>
  </si>
  <si>
    <t>Άθροισμα των τριών επάνω</t>
  </si>
  <si>
    <t>αν άθροισμα=3;1;0</t>
  </si>
  <si>
    <t>Δεύτερον. Αν είναι όλοι αρνητικοί.</t>
  </si>
  <si>
    <t xml:space="preserve">αν Ώρες-Μοίρες&gt;0;0;1 </t>
  </si>
  <si>
    <t>αν Λεπτά&gt;0;0;1</t>
  </si>
  <si>
    <t>αν Δευτερόλεπτα&gt;0;0;1</t>
  </si>
  <si>
    <r>
      <t xml:space="preserve">άθροισμα των </t>
    </r>
    <r>
      <rPr>
        <sz val="11"/>
        <color rgb="FF00B050"/>
        <rFont val="Times New Roman"/>
        <family val="1"/>
        <charset val="161"/>
      </rPr>
      <t>πράσινων ΑΝ</t>
    </r>
  </si>
  <si>
    <t>αν το επάνω=0;"Βρεθηκαν...";""</t>
  </si>
  <si>
    <t>Ώρες μοίρες</t>
  </si>
  <si>
    <t xml:space="preserve">Λεπτά </t>
  </si>
  <si>
    <t>Δευτερόλεπτα/60</t>
  </si>
  <si>
    <t>το επάνω+λεπτα/60</t>
  </si>
  <si>
    <t>τοεπάνω+'Ωρες</t>
  </si>
  <si>
    <t>Εξοδος</t>
  </si>
  <si>
    <t>αν το άθροισμα των κόκκινων αν=0;0;1</t>
  </si>
  <si>
    <t>αν το άθροισμα των πράσινων αν=&gt;0;0;1</t>
  </si>
  <si>
    <t>αν άθροισμα=0;τογκρι;"" (Έξοδος)</t>
  </si>
  <si>
    <r>
      <t>Αν το κάτω =</t>
    </r>
    <r>
      <rPr>
        <sz val="11"/>
        <color rgb="FFFF0000"/>
        <rFont val="Times New Roman"/>
        <family val="1"/>
        <charset val="161"/>
      </rPr>
      <t>6</t>
    </r>
    <r>
      <rPr>
        <sz val="11"/>
        <color theme="1"/>
        <rFont val="Times New Roman"/>
        <family val="1"/>
        <charset val="161"/>
      </rPr>
      <t xml:space="preserve"> είναι κείμενο και πρέπει</t>
    </r>
  </si>
  <si>
    <r>
      <t xml:space="preserve">Αν το κάτω&lt;6 υπάρχουν </t>
    </r>
    <r>
      <rPr>
        <sz val="11"/>
        <color rgb="FFFF0000"/>
        <rFont val="Times New Roman"/>
        <family val="1"/>
        <charset val="161"/>
      </rPr>
      <t>Διαφορετικά</t>
    </r>
  </si>
  <si>
    <t xml:space="preserve">να μπεί στις θέσεις των συντεταγμένων </t>
  </si>
  <si>
    <r>
      <t>Πρόσημα!!!</t>
    </r>
    <r>
      <rPr>
        <sz val="11"/>
        <rFont val="Times New Roman"/>
        <family val="1"/>
        <charset val="161"/>
      </rPr>
      <t xml:space="preserve"> στις συντεταγμένες του ΑΠΟ.</t>
    </r>
  </si>
  <si>
    <t>του ΑΠΟ</t>
  </si>
  <si>
    <r>
      <t>Άθροισμα των τριών επάνω</t>
    </r>
    <r>
      <rPr>
        <sz val="11"/>
        <rFont val="Times New Roman"/>
        <family val="1"/>
        <charset val="161"/>
      </rPr>
      <t xml:space="preserve"> Ορθή Αναφορά</t>
    </r>
  </si>
  <si>
    <r>
      <t xml:space="preserve">Άθροισμα των τριών επάνω </t>
    </r>
    <r>
      <rPr>
        <sz val="11"/>
        <rFont val="Times New Roman"/>
        <family val="1"/>
        <charset val="161"/>
      </rPr>
      <t>Απόκλιση</t>
    </r>
  </si>
  <si>
    <t>άθροισμα των επάνω</t>
  </si>
  <si>
    <t>Δεδομένα</t>
  </si>
  <si>
    <t>Η μετάπτωση είναι 25796 χρόνια</t>
  </si>
  <si>
    <t>Η λόξωση της εκλειπτικής</t>
  </si>
  <si>
    <t>23 μοίρες 27 λεπτά - 23,45</t>
  </si>
  <si>
    <t>Isnumber</t>
  </si>
  <si>
    <t>αν το επάνω=FALSE;2000;το επάνω</t>
  </si>
  <si>
    <t>Ορθή αναφορά του 2000 (δεκαδικό)</t>
  </si>
  <si>
    <t>Απόκλιση του 2000 (δεκαδικό)</t>
  </si>
  <si>
    <t>Ορθή αναφορά</t>
  </si>
  <si>
    <t>2000 - χρονιά</t>
  </si>
  <si>
    <t>το επάνω/25796*24</t>
  </si>
  <si>
    <t>το επάνω + Ορθή αναφορά</t>
  </si>
  <si>
    <t>αν το επάνω&gt;24; Το επάνω;0</t>
  </si>
  <si>
    <t>το επάνω -24</t>
  </si>
  <si>
    <t>αν το επάνω=0;0;το επάνω</t>
  </si>
  <si>
    <t>αν το επάνω&gt;0;το επάνω;το ροζ</t>
  </si>
  <si>
    <t>Απόκληση</t>
  </si>
  <si>
    <t>ορθή αναφορά του 2000 *15</t>
  </si>
  <si>
    <t>ημ του επάνω</t>
  </si>
  <si>
    <t>το επάνω πράσινο*15</t>
  </si>
  <si>
    <t>διαφορά των δύο επάνω ημ</t>
  </si>
  <si>
    <t>ημίτονο λόξωσης</t>
  </si>
  <si>
    <t>ημ λόξωσης*διαφορά</t>
  </si>
  <si>
    <t>μετατροπή του επάνω σε μοίρες</t>
  </si>
  <si>
    <t>απόκλιση +το επάνω</t>
  </si>
  <si>
    <t>Από τα επάνω πράσινα στο πρόγραμμα</t>
  </si>
  <si>
    <t>μετατροπής δεκαδικού στο σύστημα</t>
  </si>
  <si>
    <t>Από τα κάτω λαδί στις οθόνες.</t>
  </si>
  <si>
    <t>αν το επάνω=0;το πράσινο Ορθής αναφοράς;""</t>
  </si>
  <si>
    <t>αν το κίτρινο=0;το πράσινο της απόκλισης ;""</t>
  </si>
  <si>
    <t>ΑΠΟ     Ορθή Αναφορα</t>
  </si>
  <si>
    <t>ΑΠΟ     Απόκλιση</t>
  </si>
  <si>
    <t>αρίθμησης Ωρών-Μοιρών και στο κυρίως λογισμικό</t>
  </si>
  <si>
    <t xml:space="preserve">Τα επάνω πράσινα στέλνονται στο πρόγραμμα </t>
  </si>
  <si>
    <t>και γυρίζουν</t>
  </si>
  <si>
    <t xml:space="preserve">Ώρες </t>
  </si>
  <si>
    <t xml:space="preserve">Δευτερόλεπτα </t>
  </si>
  <si>
    <t>ΠΡΟΣ     Ορθή Αναφορα</t>
  </si>
  <si>
    <t>ΠΡΟΣ    Απόκλιση</t>
  </si>
  <si>
    <t>Άθροισμα</t>
  </si>
  <si>
    <t xml:space="preserve">ΑΠΟ    </t>
  </si>
  <si>
    <t xml:space="preserve">ΠΡΟΣ    </t>
  </si>
  <si>
    <t>Τα κόκκινα από</t>
  </si>
  <si>
    <t>Λεπτα</t>
  </si>
  <si>
    <t>Προς οθόνες</t>
  </si>
  <si>
    <t>δφγ</t>
  </si>
  <si>
    <t>Να μην γραφεί τίποτα εδώ</t>
  </si>
  <si>
    <t>ΜΟΙΡΕΣ.........</t>
  </si>
  <si>
    <t>ΣΤΡΟΦΕΣ........</t>
  </si>
  <si>
    <t>Πίνακας Μηνυμάτων</t>
  </si>
  <si>
    <t xml:space="preserve">Βρέθηκαν διαφορετικά πρόσημα </t>
  </si>
  <si>
    <t>στην Ορθή Αναφορά του ΑΠΟ</t>
  </si>
  <si>
    <t>στην Ορθή Αναφορά του ΠΡΟΣ</t>
  </si>
  <si>
    <t>στην Απόκλιση του ΑΠΟ</t>
  </si>
  <si>
    <t>στην Απόκλιση του ΠΡΟΣ</t>
  </si>
  <si>
    <t>Έισοδος Lookup</t>
  </si>
  <si>
    <t>Ορθή Αναφορά&gt;24</t>
  </si>
  <si>
    <t>Απόκλιση&gt;90</t>
  </si>
  <si>
    <t>Απόκλιση&lt;-90</t>
  </si>
  <si>
    <t>Πίνακας λαθών στις καταχωρίσεις του καταλόγου</t>
  </si>
  <si>
    <t>αν το γκρι&lt;0;το γκρι ; 0</t>
  </si>
  <si>
    <t>Η Ορθή αναφορά &gt;24</t>
  </si>
  <si>
    <t>Η Ορθή αναφορά &lt;0</t>
  </si>
  <si>
    <t>Λάθος στην καταχώριση!!!</t>
  </si>
  <si>
    <t>Η Απόκλιση &gt;90 μοίρες</t>
  </si>
  <si>
    <t>Η Απόκλιση &lt;-90 μοίρες</t>
  </si>
  <si>
    <t>Κωδικός Λάθους</t>
  </si>
  <si>
    <t xml:space="preserve">             Κωδικός Λάθους</t>
  </si>
  <si>
    <t>Πλήθος Λαθών</t>
  </si>
  <si>
    <r>
      <t xml:space="preserve">   αν το επάνω&gt;1 ; 1000 ; </t>
    </r>
    <r>
      <rPr>
        <sz val="11"/>
        <color rgb="FFFF0000"/>
        <rFont val="Times New Roman"/>
        <family val="1"/>
        <charset val="161"/>
      </rPr>
      <t>Άθροισμα</t>
    </r>
  </si>
  <si>
    <t>αν το γκρι&gt;24 ; 3 ; 0</t>
  </si>
  <si>
    <t>αν το γκρι &lt;0 ; 4 ; 0</t>
  </si>
  <si>
    <t>αν το γκρί&gt;90; 5 ; 0</t>
  </si>
  <si>
    <t>αν το εοάνω &lt;-90 ; 6 ; 0</t>
  </si>
  <si>
    <t>Πλήθος Λαθών στον κατάλογο!</t>
  </si>
  <si>
    <t>Διαφορετικά πρόσημα</t>
  </si>
  <si>
    <t>ωωχ ζ</t>
  </si>
  <si>
    <t>ωωχ η</t>
  </si>
  <si>
    <t>ωωχ θ</t>
  </si>
  <si>
    <t>στην Ορθή Αναφορά</t>
  </si>
  <si>
    <t>ωωχ ι</t>
  </si>
  <si>
    <t>στον κατάλογο</t>
  </si>
  <si>
    <t xml:space="preserve">  Άθροισμα</t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</si>
  <si>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>1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</si>
  <si>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</t>
    </r>
    <r>
      <rPr>
        <sz val="11"/>
        <color rgb="FFFF0000"/>
        <rFont val="Times New Roman"/>
        <family val="1"/>
        <charset val="161"/>
      </rPr>
      <t xml:space="preserve"> 2</t>
    </r>
  </si>
  <si>
    <t>Κόβει τα αποτελέσματα αν διαπιστωθούν λάθη στις</t>
  </si>
  <si>
    <t>καταχωρίσεις τους καταλόγου</t>
  </si>
  <si>
    <r>
      <t>Πίνακας Μηνυμάτων</t>
    </r>
    <r>
      <rPr>
        <b/>
        <sz val="11"/>
        <color rgb="FFFFFF00"/>
        <rFont val="Times New Roman"/>
        <family val="1"/>
        <charset val="161"/>
      </rPr>
      <t xml:space="preserve">  ΠΡΟΣ</t>
    </r>
  </si>
  <si>
    <r>
      <t xml:space="preserve">Πίνακας Μηνυμάτων  </t>
    </r>
    <r>
      <rPr>
        <b/>
        <sz val="11"/>
        <color theme="0"/>
        <rFont val="Times New Roman"/>
        <family val="1"/>
        <charset val="161"/>
      </rPr>
      <t>ΑΠΟ</t>
    </r>
  </si>
  <si>
    <t xml:space="preserve">                                               Άθροισμα των δύο επάνω</t>
  </si>
  <si>
    <t xml:space="preserve">Αποτελέσματα </t>
  </si>
  <si>
    <t xml:space="preserve"> Ορθής αναφοράς</t>
  </si>
  <si>
    <t>αν άθροισμα = 0 ;  Λεπτά ;""</t>
  </si>
  <si>
    <t>αν άθροισμα = 0 ;  Στροφές ; ""</t>
  </si>
  <si>
    <t>αν άθροισμα = 0 ;  Μήνυμα ; ""</t>
  </si>
  <si>
    <t>Αποτελέσματα</t>
  </si>
  <si>
    <t xml:space="preserve"> Απόκλισης</t>
  </si>
  <si>
    <t>αν άθροισμα = 0 ;  Μοίρες ;""</t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</si>
  <si>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στροφές ; ""</t>
    </r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</si>
  <si>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λεπτά ; ""</t>
    </r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</si>
  <si>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κείμενο ; ""</t>
    </r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</si>
  <si>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μοίρες ; ""</t>
    </r>
  </si>
  <si>
    <t xml:space="preserve">                                             Είσοδος</t>
  </si>
  <si>
    <t xml:space="preserve">ΑΠΟ Κείμενα λαθών στίς δύο επάνω σειρές της Οθόνης </t>
  </si>
  <si>
    <t xml:space="preserve">ΠΡΟΣ  Κείμενα λαθών στίς δύο επάνω σειρές της Οθόνης </t>
  </si>
  <si>
    <t>όλο το φύλο του Excel μέχρι κάτω.</t>
  </si>
  <si>
    <t>Προσοχή!!! Να μην γραφτεί τίποτα από εδώ και κάτω.</t>
  </si>
  <si>
    <t>Έξοδος προς το πρόγραμμα</t>
  </si>
  <si>
    <t>Δεκαδικό</t>
  </si>
  <si>
    <t>Πίνακας επιλογών</t>
  </si>
  <si>
    <t>Θέλουμε να εμφανίζονται οι συντεταγμένες από τον κατάλογο όταν:</t>
  </si>
  <si>
    <t>Πρώτον: Υπάρχει λάθος στην καταχώρηση τους.</t>
  </si>
  <si>
    <t>:</t>
  </si>
  <si>
    <t xml:space="preserve">Δεύτερον: Είναι κείμενο. </t>
  </si>
  <si>
    <t>Θέλουμε να εμφανίζονται οι συντεταγμένες από το πρόγραμμα της Μετάπτωσης όταν</t>
  </si>
  <si>
    <t>συμβαίνει η αντίθετη συνθήκη.</t>
  </si>
  <si>
    <t>Επιλογή</t>
  </si>
  <si>
    <r>
      <t xml:space="preserve">Επιλογή </t>
    </r>
    <r>
      <rPr>
        <b/>
        <sz val="11"/>
        <color rgb="FFC00000"/>
        <rFont val="Times New Roman"/>
        <family val="1"/>
        <charset val="161"/>
      </rPr>
      <t>1</t>
    </r>
    <r>
      <rPr>
        <b/>
        <sz val="11"/>
        <color theme="1"/>
        <rFont val="Times New Roman"/>
        <family val="1"/>
        <charset val="161"/>
      </rPr>
      <t xml:space="preserve"> </t>
    </r>
  </si>
  <si>
    <r>
      <t xml:space="preserve">Επιλογή </t>
    </r>
    <r>
      <rPr>
        <b/>
        <sz val="11"/>
        <color rgb="FFC00000"/>
        <rFont val="Times New Roman"/>
        <family val="1"/>
        <charset val="161"/>
      </rPr>
      <t>2</t>
    </r>
    <r>
      <rPr>
        <b/>
        <sz val="11"/>
        <color theme="1"/>
        <rFont val="Times New Roman"/>
        <family val="1"/>
        <charset val="161"/>
      </rPr>
      <t xml:space="preserve"> </t>
    </r>
  </si>
  <si>
    <t xml:space="preserve">Επιλογές </t>
  </si>
  <si>
    <t>από Μετατροπή Μοιρών-Ωρών στο δεκαδικό</t>
  </si>
  <si>
    <t xml:space="preserve">   από    Πλήθος Λαθών του ΑΠΟ</t>
  </si>
  <si>
    <t xml:space="preserve">                    Πλήθος Λαθών του ΑΠΟ</t>
  </si>
  <si>
    <t>Άν το επάνω =6 ; 1 ; 0</t>
  </si>
  <si>
    <t>αν το επάνω&gt;0 ; 1 ; 0</t>
  </si>
  <si>
    <t>άθροισμα των γκρι</t>
  </si>
  <si>
    <t>αν άθροισμα&gt;0 ; 1 ; 2</t>
  </si>
  <si>
    <t xml:space="preserve">   από    Πλήθος Λαθών του ΠΡΟΣ</t>
  </si>
  <si>
    <r>
      <t xml:space="preserve">ΑΠΟ Ορθή Αναφορά </t>
    </r>
    <r>
      <rPr>
        <b/>
        <sz val="11"/>
        <color rgb="FFC00000"/>
        <rFont val="Times New Roman"/>
        <family val="1"/>
        <charset val="161"/>
      </rPr>
      <t>Δεκαδικό</t>
    </r>
    <r>
      <rPr>
        <b/>
        <sz val="11"/>
        <color theme="0"/>
        <rFont val="Times New Roman"/>
        <family val="1"/>
        <charset val="161"/>
      </rPr>
      <t xml:space="preserve"> </t>
    </r>
  </si>
  <si>
    <r>
      <t xml:space="preserve">ΑΠΟ Απόκλιση           </t>
    </r>
    <r>
      <rPr>
        <b/>
        <sz val="11"/>
        <color rgb="FFC00000"/>
        <rFont val="Times New Roman"/>
        <family val="1"/>
        <charset val="161"/>
      </rPr>
      <t>Δεκαδικό</t>
    </r>
  </si>
  <si>
    <t xml:space="preserve">ΠΡΟΣ Ορθή Αναφορά Δεκαδικό </t>
  </si>
  <si>
    <t>Αν είναι επιλογή 2 από Μετάπτωση.</t>
  </si>
  <si>
    <t>Κείμενα............</t>
  </si>
  <si>
    <r>
      <t xml:space="preserve">ΑΠΟ Απόκλιση         </t>
    </r>
    <r>
      <rPr>
        <b/>
        <sz val="11"/>
        <color rgb="FFC00000"/>
        <rFont val="Times New Roman"/>
        <family val="1"/>
        <charset val="161"/>
      </rPr>
      <t>Δεκαδικό</t>
    </r>
  </si>
  <si>
    <t>ΠΡΟΣ Απόκλιση          Δεκαδικό</t>
  </si>
  <si>
    <t>ΠΡΟΣ Απόκλιση         Δεκαδικό</t>
  </si>
  <si>
    <t xml:space="preserve">                             αν το δίπλα =0 ; 0 ; 1</t>
  </si>
  <si>
    <t>γράμματα</t>
  </si>
  <si>
    <t>κλ</t>
  </si>
  <si>
    <t>Αποτελέσματα Ορθής Αναφοράς</t>
  </si>
  <si>
    <t>Αποτελέσματα Απόκλισης</t>
  </si>
  <si>
    <t xml:space="preserve">Μ57 Πλανητικό Νεφέλωμα Ευρυδίκη </t>
  </si>
  <si>
    <t>Δακτυλιοειδές. 2.300 LY</t>
  </si>
  <si>
    <t>ωωωωωω</t>
  </si>
  <si>
    <t>ΑΣΤΡΟ Ευθυγράμμισης.........................................</t>
  </si>
  <si>
    <t>αν το επάνω = καινό ; Ωωωωωω ; Το επάνω</t>
  </si>
  <si>
    <t xml:space="preserve">                     Έτος...........</t>
  </si>
  <si>
    <r>
      <t xml:space="preserve">                    Έτος </t>
    </r>
    <r>
      <rPr>
        <b/>
        <sz val="11"/>
        <rFont val="Times New Roman"/>
        <family val="1"/>
        <charset val="161"/>
      </rPr>
      <t>..................</t>
    </r>
  </si>
  <si>
    <t xml:space="preserve">                     Έτος.........</t>
  </si>
  <si>
    <t>ΚΑΤΑΛΟΓΟΙ</t>
  </si>
  <si>
    <t>Κατάλογος Αστερισμών - κωδικών</t>
  </si>
  <si>
    <t>ΚΩΔΙΚΟΣ</t>
  </si>
  <si>
    <t>Αιγόκερως</t>
  </si>
  <si>
    <t>Αλεπού</t>
  </si>
  <si>
    <t>Ασπίς</t>
  </si>
  <si>
    <t>Βοωτής</t>
  </si>
  <si>
    <t>Δελφίν</t>
  </si>
  <si>
    <t>Δελφίνι</t>
  </si>
  <si>
    <t>Δράκος</t>
  </si>
  <si>
    <t>Εξάντας</t>
  </si>
  <si>
    <t>Εξάς</t>
  </si>
  <si>
    <t>Ιππάριον</t>
  </si>
  <si>
    <t>Καμηλοπάρδαλη</t>
  </si>
  <si>
    <t>Καμηλοπάρδαλις</t>
  </si>
  <si>
    <t>Κηφεύς</t>
  </si>
  <si>
    <t>Κόραξ</t>
  </si>
  <si>
    <t>Κρατήρας</t>
  </si>
  <si>
    <t>Λίγκας</t>
  </si>
  <si>
    <t>Λύγξ</t>
  </si>
  <si>
    <t>Μικροσκόπιο</t>
  </si>
  <si>
    <t>Μονόκερως</t>
  </si>
  <si>
    <t>Νότιος Στέφανος</t>
  </si>
  <si>
    <t>Περιστερά</t>
  </si>
  <si>
    <t>Περσεύς</t>
  </si>
  <si>
    <t>Πρύμνη</t>
  </si>
  <si>
    <t>Πυξίδα</t>
  </si>
  <si>
    <t>Τρίγωνον</t>
  </si>
  <si>
    <t>Τροπίδα</t>
  </si>
  <si>
    <t>Ωρίων</t>
  </si>
  <si>
    <t>ΩΩ</t>
  </si>
  <si>
    <t>ΩΩΩ</t>
  </si>
  <si>
    <t>ΩΩΩΩ</t>
  </si>
  <si>
    <t>Κατάλογος 2</t>
  </si>
  <si>
    <t>ΚΑΤΑΛΟΓΟΣ 2</t>
  </si>
  <si>
    <t>Κατόλογος 2</t>
  </si>
  <si>
    <t xml:space="preserve">LOOKUP 4                ΚΑΤΑΛΟΣ 2                       </t>
  </si>
  <si>
    <t>Κωδικός</t>
  </si>
  <si>
    <t>ωρίων</t>
  </si>
  <si>
    <t>Αν Τελικό άθροισμα=12; Χακί κείμενο ; "Διαφορετικά πρόσημα"</t>
  </si>
  <si>
    <t>Αν Τελικό άθροισμα=12; Χακί στροφές ; ""</t>
  </si>
  <si>
    <t xml:space="preserve">                     Γράφουμε Κάτω</t>
  </si>
  <si>
    <t xml:space="preserve">                  Γράφουμε κάτω</t>
  </si>
  <si>
    <t xml:space="preserve">                      Γράφουμε κάτω</t>
  </si>
  <si>
    <t>α</t>
  </si>
  <si>
    <t>Το πληκτρολόγιο πρέπει να είναι στα ΕΛΛΗΝΙΚΑ!</t>
  </si>
  <si>
    <t>Ο πρώτος χαρακτήρας δεν πρέπει να είναι αριθμός</t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</si>
  <si>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 </t>
    </r>
    <r>
      <rPr>
        <sz val="11"/>
        <rFont val="Times New Roman"/>
        <family val="1"/>
        <charset val="161"/>
      </rPr>
      <t>Ορθή αν. ΑΠΟ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</si>
  <si>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</t>
    </r>
    <r>
      <rPr>
        <sz val="11"/>
        <rFont val="Times New Roman"/>
        <family val="1"/>
        <charset val="161"/>
      </rPr>
      <t>Απόκλιση ΑΠΟ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</si>
  <si>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 </t>
    </r>
    <r>
      <rPr>
        <sz val="11"/>
        <rFont val="Times New Roman"/>
        <family val="1"/>
        <charset val="161"/>
      </rPr>
      <t>Ορθή αν. ΠΡΟΣ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</si>
  <si>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</t>
    </r>
    <r>
      <rPr>
        <sz val="11"/>
        <rFont val="Times New Roman"/>
        <family val="1"/>
        <charset val="161"/>
      </rPr>
      <t xml:space="preserve"> Απόκλιση ΑΠΟ</t>
    </r>
  </si>
  <si>
    <t xml:space="preserve">                                                                                             Άθροισμα</t>
  </si>
  <si>
    <t>Αν  άθροισμα =0 ; Χακί λεπτά ; "Βρέθηκαν"</t>
  </si>
  <si>
    <t>Αν  άθροισμα =0 ; Χακί μοίρες ; "Βρέθηκαν"</t>
  </si>
  <si>
    <t>αν ΑΠΟ-ΠΡΟΣ=12 Ώρες ; 1 ; 0</t>
  </si>
  <si>
    <t>αν ΑΠΟ-ΠΡΟΣ=-12 Ώρες ; 1 ; 0</t>
  </si>
  <si>
    <t xml:space="preserve">                                                                                             άθροισμα</t>
  </si>
  <si>
    <r>
      <t>το επάνω είναι το Λάθος</t>
    </r>
    <r>
      <rPr>
        <sz val="11"/>
        <color rgb="FFFF0000"/>
        <rFont val="Times New Roman"/>
        <family val="1"/>
        <charset val="161"/>
      </rPr>
      <t xml:space="preserve"> 8</t>
    </r>
  </si>
  <si>
    <t>Ορθή Αναφορά&lt;0</t>
  </si>
  <si>
    <t>Αντιδιαμετρικοί στόχοι.</t>
  </si>
  <si>
    <t>Πέραν δυνατοτήτων του προγράμματος</t>
  </si>
  <si>
    <r>
      <t xml:space="preserve">Αντιδιαμετρικοί στόχοι. </t>
    </r>
    <r>
      <rPr>
        <sz val="11"/>
        <rFont val="Times New Roman"/>
        <family val="1"/>
        <charset val="161"/>
      </rPr>
      <t>(Δεν τους υπολογίζει)</t>
    </r>
  </si>
  <si>
    <t>άν το άθροισμα=8 ; "Αντιδιαμετρικοί στόχοι..." ; ""</t>
  </si>
  <si>
    <t>Αντιδιαμετρικοί</t>
  </si>
  <si>
    <t>στόχοι</t>
  </si>
  <si>
    <t>Τελευταία</t>
  </si>
  <si>
    <t>ενημέρωση</t>
  </si>
  <si>
    <t>Τέλος</t>
  </si>
  <si>
    <t xml:space="preserve">Ο ΚΑΤΑΛΟΓΟΣ 1   πιάνει από το Α έως και το Ζ </t>
  </si>
  <si>
    <t xml:space="preserve">     </t>
  </si>
  <si>
    <t>Δεκαδικό*60</t>
  </si>
  <si>
    <t xml:space="preserve">. </t>
  </si>
  <si>
    <t>Γιάννης Παπαδόπουλος</t>
  </si>
  <si>
    <t xml:space="preserve">Στην Σαρωνίδα Χειμώνας 2018 </t>
  </si>
  <si>
    <t>Οδηγίες χρήσης</t>
  </si>
  <si>
    <t xml:space="preserve">   Επειδή το παρών  είναι ένα πρόγραμμα φτιαγμένο ερασιτεχνικά, ο κάθε ένας μπορεί να γράψει οπουδήποτε στο πρόγραμμα,</t>
  </si>
  <si>
    <t>ακόμα και κατά λάθος.  Κάτι τέτοιο όμως είναι δυνατόν να του προκαλέσει βλάβες στην λειτουργία του. Γι’ αυτό το πρώτο</t>
  </si>
  <si>
    <t>πράγμα που πρέπει να κάνει κάποιος είναι να φτιάξει αντίγραφο και να το χρησιμοποιεί από εκεί. Άλλωστε το βάρος του</t>
  </si>
  <si>
    <t>προγράμματος είναι 200 kb και κάτι ψιλά. Θα πρέπει να κάνει πάνω από δέκα αντίγραφα ούτως ώστε το «βάρος» να αρχίσει</t>
  </si>
  <si>
    <t>να γίνεται όσο μία απλή φωτογραφεία. Μπείτε λοιπόν στον κόπο και κάντε ένα αντίγραφο τώρα.</t>
  </si>
  <si>
    <t>Λίγα λόγια για το πρόγραμμα</t>
  </si>
  <si>
    <t>EQ ΑΠΟ-ΠΡΟΣ</t>
  </si>
  <si>
    <t xml:space="preserve">Αυτό το πρόγραμμα κάνει ακριβώς αυτό που λέει κι τίτλος του. Αν είμαστε σε ένα ουράνιο αντικείμενο, (στο ΑΠΟ), είτε αυτό είναι </t>
  </si>
  <si>
    <t>άστρο, είτε είναι κάτι τι από τον βαθύ ουρανό, μας λέει πόσο πρέπει να περιστρέψουμε τις ντίζες της μικρομετρικής κίνησης</t>
  </si>
  <si>
    <t>Παράδειγμα:</t>
  </si>
  <si>
    <t>αμέσως στην οθόνη θα εμφανιστούν τα αποτελέσματα μαζί με κάποιες άλλες πληροφορίες. Τα κυρίως τα αποτελέσματα αφορούν</t>
  </si>
  <si>
    <t>της στήριξης για να μεταβούμε σε κάποιο άλλο. (στο ΠΡΟΣ).</t>
  </si>
  <si>
    <t>Το που και το πως ακριβώς γράφουμε στο πρόγραμμα θα το δείξω παρακάτω.</t>
  </si>
  <si>
    <t>Με τις μπάρες την οριζόντια και την κάθετη μπορείτε να περιπλανηθείτε στο πρόγραμμα. Αν τώρα τα γράμματα αυτού του</t>
  </si>
  <si>
    <t>κειμένου είναι κάτω στην οθόνη, κουνώντας την κάθετη δεξιά σας μπορείτε να κεντράρεται καλύτερα το κείμενο.</t>
  </si>
  <si>
    <t>1) Μπάρες</t>
  </si>
  <si>
    <r>
      <t xml:space="preserve">       </t>
    </r>
    <r>
      <rPr>
        <sz val="11"/>
        <color rgb="FF7030A0"/>
        <rFont val="Times New Roman"/>
        <family val="1"/>
        <charset val="161"/>
      </rPr>
      <t xml:space="preserve">NGC= </t>
    </r>
    <r>
      <rPr>
        <b/>
        <sz val="11"/>
        <color rgb="FF7030A0"/>
        <rFont val="Times New Roman"/>
        <family val="1"/>
        <charset val="161"/>
      </rPr>
      <t>νγκ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rgb="FF000000"/>
        <rFont val="Times New Roman"/>
        <family val="1"/>
        <charset val="161"/>
      </rPr>
      <t xml:space="preserve">                         Ώρες</t>
    </r>
  </si>
  <si>
    <r>
      <t xml:space="preserve">       </t>
    </r>
    <r>
      <rPr>
        <sz val="11"/>
        <color rgb="FF7030A0"/>
        <rFont val="Times New Roman"/>
        <family val="1"/>
        <charset val="161"/>
      </rPr>
      <t xml:space="preserve">IC= </t>
    </r>
    <r>
      <rPr>
        <b/>
        <sz val="11"/>
        <color rgb="FF7030A0"/>
        <rFont val="Times New Roman"/>
        <family val="1"/>
        <charset val="161"/>
      </rPr>
      <t>εκ</t>
    </r>
    <r>
      <rPr>
        <sz val="11"/>
        <color rgb="FF000000"/>
        <rFont val="Times New Roman"/>
        <family val="1"/>
        <charset val="161"/>
      </rPr>
      <t xml:space="preserve">                              Λεπτά </t>
    </r>
  </si>
  <si>
    <t>ΑΝΑΤΟΛΙΚΑ</t>
  </si>
  <si>
    <r>
      <t xml:space="preserve">       </t>
    </r>
    <r>
      <rPr>
        <sz val="11"/>
        <color rgb="FF7030A0"/>
        <rFont val="Times New Roman"/>
        <family val="1"/>
        <charset val="161"/>
      </rPr>
      <t xml:space="preserve">M= </t>
    </r>
    <r>
      <rPr>
        <b/>
        <sz val="11"/>
        <color rgb="FF7030A0"/>
        <rFont val="Times New Roman"/>
        <family val="1"/>
        <charset val="161"/>
      </rPr>
      <t>μ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rgb="FF000000"/>
        <rFont val="Times New Roman"/>
        <family val="1"/>
        <charset val="161"/>
      </rPr>
      <t xml:space="preserve">                   Δευτερόλεπτα</t>
    </r>
  </si>
  <si>
    <r>
      <t xml:space="preserve"> Κατάλογος HD= </t>
    </r>
    <r>
      <rPr>
        <b/>
        <sz val="11"/>
        <color rgb="FF7030A0"/>
        <rFont val="Times New Roman"/>
        <family val="1"/>
        <charset val="161"/>
      </rPr>
      <t xml:space="preserve">ω             </t>
    </r>
    <r>
      <rPr>
        <sz val="11"/>
        <color rgb="FF000000"/>
        <rFont val="Times New Roman"/>
        <family val="1"/>
        <charset val="161"/>
      </rPr>
      <t>Δεκαδικό</t>
    </r>
  </si>
  <si>
    <t>ΝΟΤΙΑ</t>
  </si>
  <si>
    <t>Εικονική οθόνη</t>
  </si>
  <si>
    <t xml:space="preserve">Αυτή είναι μία εικονική οθόνη και δεν κάνει τίποτα. </t>
  </si>
  <si>
    <t>Το πρόγραμμα έχει 4 οθόνες από όπου μπορεί κάνεις να το χρησιμοποιήσει. Αν κατεβάσει την κάθετη μπάρα θα τις δει παρακάτω.</t>
  </si>
  <si>
    <t xml:space="preserve">προγραμματισμό. </t>
  </si>
  <si>
    <t>Για να το χρησιμοποιήσει κάποιος το πρόγραμμα πρέπει πρώτα να επιλέξει σε ποιά οθόνη θέλει να δουλέψει.</t>
  </si>
  <si>
    <t>Το ποιά θα είναι η επιλογή του θα το πω παρακάτω.</t>
  </si>
  <si>
    <r>
      <t xml:space="preserve">                          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sz val="11"/>
        <color rgb="FF000000"/>
        <rFont val="Times New Roman"/>
        <family val="1"/>
        <charset val="161"/>
      </rPr>
      <t xml:space="preserve"> Οθόνη</t>
    </r>
    <r>
      <rPr>
        <b/>
        <sz val="11"/>
        <color rgb="FFFF0000"/>
        <rFont val="Times New Roman"/>
        <family val="1"/>
        <charset val="161"/>
      </rPr>
      <t xml:space="preserve"> 1</t>
    </r>
  </si>
  <si>
    <r>
      <t xml:space="preserve">                          </t>
    </r>
    <r>
      <rPr>
        <b/>
        <sz val="11"/>
        <color rgb="FF7030A0"/>
        <rFont val="Times New Roman"/>
        <family val="1"/>
        <charset val="161"/>
      </rPr>
      <t xml:space="preserve"> Νυχτερινή</t>
    </r>
    <r>
      <rPr>
        <sz val="11"/>
        <color rgb="FF000000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2</t>
    </r>
  </si>
  <si>
    <t xml:space="preserve">Κατεβάζοντας την κάθετη μπάρα, αμέσως μετά την νυχτερινή οθόνη 2, θα δείτε αυτή την μικρή οθόνη επιλογών. </t>
  </si>
  <si>
    <t>Γράφουμε στο λευκό κελί τον αριθμό της οθόνης πατάμε Enter και η οθόνη ενεργοποιήθηκε.</t>
  </si>
  <si>
    <t>Έχω προεπιλέξει την Έγχρωμη Οθόνη 3 γιατί είναι η καλύτερη για εξοικείωση. Τέλος η κάθε οθόνη στο επάνω αριστερό</t>
  </si>
  <si>
    <r>
      <t xml:space="preserve">μέρος γράφει </t>
    </r>
    <r>
      <rPr>
        <sz val="11"/>
        <color rgb="FFFF0000"/>
        <rFont val="Times New Roman"/>
        <family val="1"/>
        <charset val="161"/>
      </rPr>
      <t xml:space="preserve">Ενεργή Οθόνη </t>
    </r>
    <r>
      <rPr>
        <sz val="11"/>
        <rFont val="Times New Roman"/>
        <family val="1"/>
        <charset val="161"/>
      </rPr>
      <t xml:space="preserve">ή </t>
    </r>
    <r>
      <rPr>
        <sz val="11"/>
        <color rgb="FFFF0000"/>
        <rFont val="Times New Roman"/>
        <family val="1"/>
        <charset val="161"/>
      </rPr>
      <t>Αδρανής Οθόνη</t>
    </r>
    <r>
      <rPr>
        <sz val="11"/>
        <rFont val="Times New Roman"/>
        <family val="1"/>
        <charset val="161"/>
      </rPr>
      <t xml:space="preserve"> ανάλογα με την κατάσταση της. </t>
    </r>
  </si>
  <si>
    <t xml:space="preserve">και η τρίτη είναι του ΠΡΟΣ.   </t>
  </si>
  <si>
    <t>Η οθόνη έχει φτιαχτεί σε τρείς στήλες. Αριστερά είναι η στήλη του ΑΠΟ στο κέντρο η στήλη των αποτελεσμάτων</t>
  </si>
  <si>
    <t>Αριστερά επάνω με κόκκινα γράμματα βλέπουμε την ένδειξη</t>
  </si>
  <si>
    <r>
      <t xml:space="preserve">Στην αντίθετη περίπτωση στην ίδια θέση θα έγραφε </t>
    </r>
    <r>
      <rPr>
        <sz val="11"/>
        <color rgb="FFFF0000"/>
        <rFont val="Times New Roman"/>
        <family val="1"/>
        <charset val="161"/>
      </rPr>
      <t>Αδρανής οθόνη</t>
    </r>
  </si>
  <si>
    <r>
      <rPr>
        <sz val="11"/>
        <color rgb="FFFF0000"/>
        <rFont val="Times New Roman"/>
        <family val="1"/>
        <charset val="161"/>
      </rPr>
      <t>Ενεργή οθόνη 3</t>
    </r>
    <r>
      <rPr>
        <sz val="11"/>
        <rFont val="Times New Roman"/>
        <family val="1"/>
        <charset val="161"/>
      </rPr>
      <t xml:space="preserve"> πράγμα που σημαίνει ότι αυτή η οθόνη τώρα δουλεύει.</t>
    </r>
  </si>
  <si>
    <r>
      <t xml:space="preserve">Ακριβώς από κάτω βλέπουμε με μωβ </t>
    </r>
    <r>
      <rPr>
        <sz val="11"/>
        <color rgb="FF7030A0"/>
        <rFont val="Times New Roman"/>
        <family val="1"/>
        <charset val="161"/>
      </rPr>
      <t>NGC= νγκ  IC= εκ  M=μ  HD=ω</t>
    </r>
  </si>
  <si>
    <t xml:space="preserve">Αυτό σημαίνει ότι ο κατάλογος NGC στο πρόγραμμα γράφεται νγκ  </t>
  </si>
  <si>
    <t xml:space="preserve"> ή ΝΓΚ, όπως θέλετε, (Νέας Γενιάς Κατάλογος). </t>
  </si>
  <si>
    <t>Ο Κατάλογος Μ γράφεται μ ή Μ</t>
  </si>
  <si>
    <t>και ο HD γράφεται ω</t>
  </si>
  <si>
    <t>ο IC στο πρόγραμμα στο πρόγραμμα γράφετε εκ η ΕΚ (Ένθετος Κατάλογος)</t>
  </si>
  <si>
    <t>Τα υπόλοιπα μωβ αφορούν καταχωρήσεις που μπορείτε να κάνετε</t>
  </si>
  <si>
    <t>και θα τα πω παρακάτω.</t>
  </si>
  <si>
    <t>Τα παραπάνω υπάρχουν εκεί για να τα έχουμε πρόχειρα και να ξέρουμε</t>
  </si>
  <si>
    <t>τι να πληκτρολογήσουμε</t>
  </si>
  <si>
    <t xml:space="preserve">το πρόγραμμα μας λέει την Ορθή Αναφορά και Απόκλιση του </t>
  </si>
  <si>
    <t xml:space="preserve">άστρου ή του αντικειμένου που τώρα σκοπεύει το τηλεσκόπιο. </t>
  </si>
  <si>
    <t>Δεξιά το πράγμα είναι καταφανέστατο. Μέσα στα περιγεγραμμένα κελιά</t>
  </si>
  <si>
    <t>Δηλαδή του ΑΠΟ. Επίσης κάτω με πράσηνα γράμματα το πρόγραμμα μας έβγαλε και κάποιες πληροφορίες όπως το όνομα. Αυτές</t>
  </si>
  <si>
    <t>ποικίλουν ανάλογα και με το αντικείμενο. Σε πολλά υπάρχει η απόσταση το μέγεθος και ο αστρονόμος που το ανακάλυψε.</t>
  </si>
  <si>
    <t>Εδώ είναι πολύ πιο απλό. Το πρόγραμμα έγραψε τις συντεταγμένες του ΠΡΟΣ</t>
  </si>
  <si>
    <t>απόσταση του.</t>
  </si>
  <si>
    <t>Δηλαδή εκεί που θέλουμε να στοχεύσουμε. Επίσης κάτω μας έβγαλε τι αντικείμενο</t>
  </si>
  <si>
    <t xml:space="preserve">είναι το όνομα και τα παρατσούκλια του καθώς επίσης και την </t>
  </si>
  <si>
    <t>Αμέσως μετά το σκούρο μπλε με το όνομα του</t>
  </si>
  <si>
    <t>προγράμματος, βλέπουμε Έτος... Και δίπλα 2000.</t>
  </si>
  <si>
    <t>Έστω ότι το τηλεσκόπιο στοχεύει τον Βέγα και θέλουμε να δούμε το δακτυλιοειδές νεφέλωμα το Μ57.</t>
  </si>
  <si>
    <t xml:space="preserve">Οι δύο πρώτες είναι οι νυχτερινές, η τρίτη είναι έγχρωμη, (αυτή που βλέπεται) και η τέταρτη είναι μία περιπλανώμενη για τον </t>
  </si>
  <si>
    <t xml:space="preserve">γίνεται μόνο από την μετάπτωση αλλά και από την </t>
  </si>
  <si>
    <t>φωτός και από ένα σωρό άλλες παραμέτρους.</t>
  </si>
  <si>
    <t>Βέβαια η επίσημη διόρθωση των συντεταγμένων δεν</t>
  </si>
  <si>
    <t>ιδία κίνηση των άστρων, από την αποπλάνηση του</t>
  </si>
  <si>
    <t>Εγώ βέβαια δεν ξέρω να φτιάξω κάτι τέτοιο και ούτε</t>
  </si>
  <si>
    <t>λοιπόν μόνο στο να υπολογίζω την Μετάπτωση.</t>
  </si>
  <si>
    <t xml:space="preserve">έχω πρόσβαση σε όλα αυτά τα δεδομένα. Αρκέστηκα </t>
  </si>
  <si>
    <t>σχεδόν τίποτα στο αποτέλεσμα, διότι κατά ορθή αναφορά</t>
  </si>
  <si>
    <t>Τώρα αν στο έτος συμπληρώσετε 2018 δεν θα αλλάξει</t>
  </si>
  <si>
    <t>και τα δύο αντικείμενα του παραδείγματος άλλαξαν κατά</t>
  </si>
  <si>
    <t>ένα λεπτό της ώρας την ορθή αναφορά και κατά κάποια</t>
  </si>
  <si>
    <t>δευτερόλεπτα της μοίρας την απόκλιση. Επομένως η αφαίρεση των συντεταγμένων δίνει σχεδόν ακριβώς το ίδιο αποτέλεσμα.</t>
  </si>
  <si>
    <t>Ειδικά στο πόσες στροφές θα περιστρέψουμε τις ντίζες με την μικρομετρική κίνηση είναι ακριβώς οι ίδιες.</t>
  </si>
  <si>
    <t>Η παραπάνω λειτουργεία είναι περισσότερο για το ένδοξο του πράγματος.</t>
  </si>
  <si>
    <t>Τις πείρα από τον ισότοπο      SIMBAD Astronomical Database</t>
  </si>
  <si>
    <r>
      <t xml:space="preserve">Προσοχή! </t>
    </r>
    <r>
      <rPr>
        <sz val="11"/>
        <rFont val="Times New Roman"/>
        <family val="1"/>
        <charset val="161"/>
      </rPr>
      <t xml:space="preserve">Αν για κάποιο λόγο θέλετε τις επίσημες συντεταγμένες τότε συμπληρώστε στο Έτος 2000. </t>
    </r>
  </si>
  <si>
    <t>ΑΠΟΤΕΛΕΣΜΑΤΑ</t>
  </si>
  <si>
    <t xml:space="preserve">Οι συντεταγμένες είναι οι επίσημες του 2000, από τα δεδομένα της  διαστημοσυσκευής  Ύπαρχος. </t>
  </si>
  <si>
    <t xml:space="preserve">Βλέπουμε δύο ορθογώνια παραλληλόγραμμα με τίτλο ΑΠΟΤΕΛΕΣΜΑΤΑ. Το επάνω αφορά την κίνηση του άξονα της </t>
  </si>
  <si>
    <t>λέει -16,65 Λεπτά της ώρας. Ο αριθμός έχει αρνητικό πρόσημο και αυτό σημαίνει ότι το Μ57 βρίσκεται Ανατολικά</t>
  </si>
  <si>
    <t>.</t>
  </si>
  <si>
    <r>
      <t xml:space="preserve">Από κάτω βλέπουμε </t>
    </r>
    <r>
      <rPr>
        <b/>
        <sz val="11"/>
        <rFont val="Times New Roman"/>
        <family val="1"/>
        <charset val="161"/>
      </rPr>
      <t>Στροφές..... -1,66</t>
    </r>
    <r>
      <rPr>
        <sz val="11"/>
        <rFont val="Times New Roman"/>
        <family val="1"/>
        <charset val="161"/>
      </rPr>
      <t xml:space="preserve">. Αυτό σημαίνει ότι θα γυρίσουμε την ντίζα της μικρομετρικής κίνησης της ΟΑ,   </t>
    </r>
  </si>
  <si>
    <t xml:space="preserve">μία στροφή κι 6,5 γραμμές, με τέτοια φορά ώστε το τηλεσκόπιο να κινηθεί Ανατολικά. </t>
  </si>
  <si>
    <t xml:space="preserve">Αν η συνθήκη ήταν αντίστροφη, και ΑΠΟ το Μ57 θέλαμε να πάμε ΠΡΟΣ τον Βέγα, τότε θα ήταν και πάλι η ίδιες </t>
  </si>
  <si>
    <t>την ντίζα.</t>
  </si>
  <si>
    <t xml:space="preserve">Ορθής αναφοράς και το κάτω της Απόκλισης. ΑΠΟ τον Βέγα λοιπόν ΠΡΟΣ το Μ57 στον άξονα της ΟΑ το πρόγραμμα μας </t>
  </si>
  <si>
    <t>αριθμητικές τιμές, με θετικό πρόσημο. Το δε πρόγραμμα θα έγραφε ΔΥΤΙΚΑ. Εμείς απλώς θα γυρνούσαμε αλλιώς</t>
  </si>
  <si>
    <t xml:space="preserve">Το κάτω ορθογώνιο πλαίσιο με τίτλο ΑΠΟΤΕΛΕΣΜΑΤΑ αφορά τον άξονα της Απόκλισης και διαβάζουμε: </t>
  </si>
  <si>
    <t>Μοίρες.......-5,75 από κάτω ΝΟΤΙΑ και τέλος Στροφές....-2,3. Κι εδώ όπως καταλάβατε τα πρόσημα καταδεικνύουν</t>
  </si>
  <si>
    <t>κατεύθυνση της κίνησης του άξονα της Απόκλισης. Το - είναι ΝΟΤΙΑ και χωρίς το -, είναι ΒΟΡΕΙΑ.</t>
  </si>
  <si>
    <t>Και πάλι αν η συνθήκη των στόχων ήταν η αντίστροφή η αριθμητικές τιμές θα ήταν οι ίδιες με θετικούς αριθμούς.</t>
  </si>
  <si>
    <t>Εμείς απλός θα γυρίζαμε την ντίζα της απόκλισης ανάποδα. Σε αυτό το παράδειγμα την γυρίζουμε 2 στροφές και</t>
  </si>
  <si>
    <t>3 γραμμές με κατεύθυνση από Βορρά προς Νότο.</t>
  </si>
  <si>
    <t>Κάτω από τα δύο ορθογώνια παραλληλόγραμμα με τίτλο ΑΠΟΤΕΛΕΣΜΑΤΑ, βλέπουμε αυτό το πλαίσιο. Στο ΑΠΟ γράφει</t>
  </si>
  <si>
    <t xml:space="preserve">καταλόγων του βαθέως ουρανού. Όλον τον κατάλογο Μ, μέρος του NGC  και του IC. Το πως γράφονται αυτοί είναι όπως είδαμε </t>
  </si>
  <si>
    <t>Ξεκινώ λοιπόν πρώτα πως πρέπει να γράφονται τα αντικείμενα του βαθέως ουρανού. Το πρόγραμμα εμπεριέχει μέρη των τριών</t>
  </si>
  <si>
    <r>
      <rPr>
        <b/>
        <sz val="11"/>
        <rFont val="Times New Roman"/>
        <family val="1"/>
        <charset val="161"/>
      </rPr>
      <t>λύρ α</t>
    </r>
    <r>
      <rPr>
        <sz val="11"/>
        <rFont val="Times New Roman"/>
        <family val="1"/>
        <charset val="161"/>
      </rPr>
      <t xml:space="preserve">   και εννοεί α Λύρας, και στο ΠΡΟΣ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και εννοεί το Μ57. </t>
    </r>
  </si>
  <si>
    <t>γραμμένο στην οθόνη με μωβ γράμματα, και το είπαμε παρά πάνω.</t>
  </si>
  <si>
    <t>Παρατηρούμε ότι η γραφή είναι κάπως κωδικοποιημένη.</t>
  </si>
  <si>
    <r>
      <t>αν το μ ήταν κεφάλαιο και γράφαμε</t>
    </r>
    <r>
      <rPr>
        <b/>
        <sz val="11"/>
        <rFont val="Times New Roman"/>
        <family val="1"/>
        <charset val="161"/>
      </rPr>
      <t xml:space="preserve"> Μ 057 </t>
    </r>
    <r>
      <rPr>
        <sz val="11"/>
        <color rgb="FFC00000"/>
        <rFont val="Times New Roman"/>
        <family val="1"/>
        <charset val="161"/>
      </rPr>
      <t xml:space="preserve">Προσοχή! </t>
    </r>
    <r>
      <rPr>
        <sz val="11"/>
        <rFont val="Times New Roman"/>
        <family val="1"/>
        <charset val="161"/>
      </rPr>
      <t>Πρόβλημα θα υπήρχε αν το πληκτρολόγιο δεν ήταν στα Ελληνικά!</t>
    </r>
  </si>
  <si>
    <r>
      <t xml:space="preserve">Στην περίπτωση αυτή και παρ' όλο που εμείς θα βλέπαμε να έχουμε γράψει </t>
    </r>
    <r>
      <rPr>
        <b/>
        <sz val="11"/>
        <rFont val="Times New Roman"/>
        <family val="1"/>
        <charset val="161"/>
      </rPr>
      <t xml:space="preserve">Μ 057 </t>
    </r>
    <r>
      <rPr>
        <sz val="11"/>
        <rFont val="Times New Roman"/>
        <family val="1"/>
        <charset val="161"/>
      </rPr>
      <t xml:space="preserve">θα βγει μήνυμα στην οθόνη που θα </t>
    </r>
  </si>
  <si>
    <r>
      <t xml:space="preserve">γράψουμε </t>
    </r>
    <r>
      <rPr>
        <b/>
        <sz val="11"/>
        <rFont val="Times New Roman"/>
        <family val="1"/>
        <charset val="161"/>
      </rPr>
      <t>πρέπει να γυρίσουμε πρώτα το πληκτρολόγιο στα Ελληνικά!</t>
    </r>
  </si>
  <si>
    <r>
      <t xml:space="preserve">μας λέει: </t>
    </r>
    <r>
      <rPr>
        <sz val="11"/>
        <color rgb="FF00B050"/>
        <rFont val="Times New Roman"/>
        <family val="1"/>
        <charset val="161"/>
      </rPr>
      <t>Μη αναγνωρίσιμοι χαρακτήρες.</t>
    </r>
    <r>
      <rPr>
        <sz val="11"/>
        <rFont val="Times New Roman"/>
        <family val="1"/>
        <charset val="161"/>
      </rPr>
      <t xml:space="preserve"> </t>
    </r>
    <r>
      <rPr>
        <sz val="11"/>
        <color rgb="FFC00000"/>
        <rFont val="Times New Roman"/>
        <family val="1"/>
        <charset val="161"/>
      </rPr>
      <t>Το πληκτρολόγιο πρέπει να είναι στα Ελληνικά</t>
    </r>
    <r>
      <rPr>
        <sz val="11"/>
        <rFont val="Times New Roman"/>
        <family val="1"/>
        <charset val="161"/>
      </rPr>
      <t xml:space="preserve">. Διότι παρ' όλο που το κεφαλαίο </t>
    </r>
  </si>
  <si>
    <r>
      <t xml:space="preserve">Τώρα η ακριβής γραφή στο πρόγραμμα έχει ως εξής. Βλέπουμε ότι το Μ57 είναι γραμμένο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Δεν θα υπήρχε κανένα πρόβλημα  </t>
    </r>
  </si>
  <si>
    <t xml:space="preserve">Μ είναι ίδιο και στο Ελληνικό και στο Λατινικό αλφάβητο για το κομπιούτερ υπάρχει διαφορά. Επομένως το οτιδήποτε κι αν </t>
  </si>
  <si>
    <t xml:space="preserve">κατάλογο του προγράμματος. Στην αρχή είχα γράψει όλον το κατάλογο Μ κανονικά. Δηλαδή Μ1,Μ2...Μ110. Όμως έτσι μου  </t>
  </si>
  <si>
    <t xml:space="preserve">έβρισκε σωστά μόνο μέχρι τον Μ9. Από εκεί και πέρα τα έχανε. Πληκτρολογούσα τον μ 10 και μου παρουσίαζε τον μ 1.  </t>
  </si>
  <si>
    <t>Πληκτρολογούσα τον μ 30 και μου παρουσίαζε τον μ 3. Μετά από δοκιμές έγινε σαφές το εξής: όταν έχουμε ένα κατάλογο</t>
  </si>
  <si>
    <t>,</t>
  </si>
  <si>
    <t xml:space="preserve">αύξον αριθμός, τότε όλοι οι αριθμοί που ακολουθούν το γράμμα ή την λέξη πρέπει να έχουν το ίδιο αριθμό ψηφίων. </t>
  </si>
  <si>
    <t>Αφού λοιπόν ο κατάλογος M (Messier) έχει μέχρι 3 ψηφία, τότε στο πρόγραμμα και το Μ1 πρέπει να το κάνουμε να έχει τρία ψηφία!</t>
  </si>
  <si>
    <r>
      <t xml:space="preserve"> Επομένως το Μ1 για το πρόγραμμα γίνεται </t>
    </r>
    <r>
      <rPr>
        <b/>
        <sz val="11"/>
        <rFont val="Times New Roman"/>
        <family val="1"/>
        <charset val="161"/>
      </rPr>
      <t>Μ 001</t>
    </r>
    <r>
      <rPr>
        <sz val="11"/>
        <rFont val="Times New Roman"/>
        <family val="1"/>
        <charset val="161"/>
      </rPr>
      <t xml:space="preserve"> ή </t>
    </r>
    <r>
      <rPr>
        <b/>
        <sz val="11"/>
        <rFont val="Times New Roman"/>
        <family val="1"/>
        <charset val="161"/>
      </rPr>
      <t>μ 001</t>
    </r>
    <r>
      <rPr>
        <sz val="11"/>
        <rFont val="Times New Roman"/>
        <family val="1"/>
        <charset val="161"/>
      </rPr>
      <t xml:space="preserve"> και μοιραίως κι εμείς έτσι τα αναζητάμε. Στο Μ57 που έχει δύο ψηφία </t>
    </r>
  </si>
  <si>
    <r>
      <t xml:space="preserve"> βάλαμε μπροστά ένα 0 και το κάναμε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κλπ. Από τον Μ100 και πέρα γράφονται κανονικά.</t>
    </r>
  </si>
  <si>
    <t xml:space="preserve">Το ίδιο ισχύει και για τους άλλους δύο καταλόγους, μόνο που εκεί έχουμε 4 ψηφία. Έτσι το υπ' αριθμόν 1 γράφεται 0001, </t>
  </si>
  <si>
    <t>Σχόλιο εδώ</t>
  </si>
  <si>
    <t xml:space="preserve">που το πρώτο μέρος του ονόματος των αντικειμένων είναι ένα γράμμα ή μία λέξη, όπως οι κατάλογοι M, NGC, IC, κλπ και το δεύτερο </t>
  </si>
  <si>
    <r>
      <t xml:space="preserve">Τέλος μετά το όνομα του καταλόγου πληκτρολογούμε καινό και μετά τον αριθμό.  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και όχι μ057. </t>
    </r>
  </si>
  <si>
    <r>
      <t xml:space="preserve">Γράφουμε στο κελί του ΑΠΟ (το πιο; Θα το δείξω παρακάτω) </t>
    </r>
    <r>
      <rPr>
        <b/>
        <sz val="11"/>
        <rFont val="Times New Roman"/>
        <family val="1"/>
        <charset val="161"/>
      </rPr>
      <t>λυρ α</t>
    </r>
    <r>
      <rPr>
        <sz val="11"/>
        <rFont val="Times New Roman"/>
        <family val="1"/>
        <charset val="161"/>
      </rPr>
      <t xml:space="preserve"> και στο κελί του ΠΡΟΣ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ή</t>
    </r>
    <r>
      <rPr>
        <b/>
        <sz val="11"/>
        <rFont val="Times New Roman"/>
        <family val="1"/>
        <charset val="161"/>
      </rPr>
      <t xml:space="preserve"> Μ 057,</t>
    </r>
    <r>
      <rPr>
        <sz val="11"/>
        <rFont val="Times New Roman"/>
        <family val="1"/>
        <charset val="161"/>
      </rPr>
      <t xml:space="preserve"> πατάμε Enter και   </t>
    </r>
  </si>
  <si>
    <t>πόσες στροφές θα στρίψουμε τις ντίζες και το αν θα κινηθούμε Ανατολικά - Δυτικά, Βόρεια ή Νότια. Κι αυτό είναι όλο.</t>
  </si>
  <si>
    <t>το υπ' αριθμόν 10 γράφεται 0010 το 100 0100 και από το 1000 και πάνω, που είναι και τα περισσότερα, γράφονται</t>
  </si>
  <si>
    <t>κανονικά. Τα παραπάνω υπάρχουν και επάνω στις οθόνες με μορφή σχολίων.</t>
  </si>
  <si>
    <r>
      <rPr>
        <b/>
        <sz val="11"/>
        <rFont val="Times New Roman"/>
        <family val="1"/>
        <charset val="161"/>
      </rPr>
      <t>νγκ 0040</t>
    </r>
    <r>
      <rPr>
        <sz val="11"/>
        <rFont val="Times New Roman"/>
        <family val="1"/>
        <charset val="161"/>
      </rPr>
      <t xml:space="preserve"> και όχι νγκ0040. Αυτό είναι το NGC40,  ένα ωραίο πλανητικό πλανητικό στον Κηφέα κι αυτό είναι με τον μικρότερο </t>
    </r>
  </si>
  <si>
    <t>α) Κατάλογοι M, NGC, IC</t>
  </si>
  <si>
    <t>β) Αστέρια.</t>
  </si>
  <si>
    <t xml:space="preserve">Το πρόγραμμα περιέχει όλα σχεδόν τ' άστρα που μπορούμε να σημαδέψουμε καθώς και πολλά που δεν φαίνονται και </t>
  </si>
  <si>
    <t>αποτελούν στόχους του βαθέως ουρανού. Στο πως γράφονται στο πρόγραμμα τ' άστρα οφείλεται και το γεγονός της κάπως</t>
  </si>
  <si>
    <t>Όταν έφτιαχνα την πρώτη φορά το πρόγραμμα, εγώ ήθελα η αναζήτηση των αστέρων να γίνεται ως εξής:</t>
  </si>
  <si>
    <t>Αποδείχτηκε όμως ότι η εντολή αναζήτησης (η Lookup) αδυνατεί να ανταπεξέλθει όταν το όνομα ή ο κωδικός που ψάχνει, έχει γράμματα</t>
  </si>
  <si>
    <r>
      <t xml:space="preserve">Διεθνώς λέμε το </t>
    </r>
    <r>
      <rPr>
        <b/>
        <sz val="11"/>
        <rFont val="Times New Roman"/>
        <family val="1"/>
        <charset val="161"/>
      </rPr>
      <t xml:space="preserve">α Lyr </t>
    </r>
    <r>
      <rPr>
        <sz val="11"/>
        <rFont val="Times New Roman"/>
        <family val="1"/>
        <charset val="161"/>
      </rPr>
      <t>κι εννοούμε το α της Λύρας, γράφοντας τον αστερισμό με συγκοπτόμενη γραφή στα Λατινικά</t>
    </r>
  </si>
  <si>
    <t>και το άστρο του αστερισμού με ένα πεζό γράμμα  της Ελληνικής αλφαβήτου.</t>
  </si>
  <si>
    <t>Αν θυμάστε χρόνια πριν αυτό είχε γίνει θέμα από τους αστρονόμους. (Εγώ επάνω στον ενθουσιασμό μου το είχα ξέχασει και δεινοπαθούσα</t>
  </si>
  <si>
    <t xml:space="preserve">μάταια, προσπαθώντας να φτιάξω ένα πρόγραμμα που να λειτουργεί και να βρίσκει το α Lyr) </t>
  </si>
  <si>
    <t xml:space="preserve">κάθε γράμμα της Ελληνικής αλφαβήτου στα Λατινικά; Πως δηλαδή προκύπτει από την λέξη Άλφα το Alpha? </t>
  </si>
  <si>
    <t>Για να μην χαθώ λοιπόν στο ίδιο μου το δημιούργημα έπραξα το αντίθετο. Άφησα και τα ονόματα των αστερισμών στην φυσική τους</t>
  </si>
  <si>
    <t>Έτσι λοιπόν αναζητούν alpha Lyr. Εγώ όμως θα μπερδευόμουν  νυχτιάτικα στο πεδίο παρατήρησης, διότι δεν ξέρω πως γράφεται το</t>
  </si>
  <si>
    <r>
      <t xml:space="preserve">στο τρίτο γράμμα. Θέλω να γράψω Λύρα; Γράφω </t>
    </r>
    <r>
      <rPr>
        <b/>
        <sz val="11"/>
        <rFont val="Times New Roman"/>
        <family val="1"/>
        <charset val="161"/>
      </rPr>
      <t>λυρ</t>
    </r>
    <r>
      <rPr>
        <sz val="11"/>
        <rFont val="Times New Roman"/>
        <family val="1"/>
        <charset val="161"/>
      </rPr>
      <t xml:space="preserve"> Θέλω μα γράψω Κασσιόπη; Γράφω </t>
    </r>
    <r>
      <rPr>
        <b/>
        <sz val="11"/>
        <rFont val="Times New Roman"/>
        <family val="1"/>
        <charset val="161"/>
      </rPr>
      <t xml:space="preserve">κασ </t>
    </r>
    <r>
      <rPr>
        <sz val="11"/>
        <rFont val="Times New Roman"/>
        <family val="1"/>
        <charset val="161"/>
      </rPr>
      <t xml:space="preserve">Θέλω Ανδρομέδα; Γράφω </t>
    </r>
    <r>
      <rPr>
        <b/>
        <sz val="11"/>
        <rFont val="Times New Roman"/>
        <family val="1"/>
        <charset val="161"/>
      </rPr>
      <t>ανδ</t>
    </r>
    <r>
      <rPr>
        <sz val="11"/>
        <rFont val="Times New Roman"/>
        <family val="1"/>
        <charset val="161"/>
      </rPr>
      <t xml:space="preserve"> κλπ</t>
    </r>
  </si>
  <si>
    <t>το όνομα του αστερισμού ολογράφως και στα Ελληνικά και στα Λατινικά.</t>
  </si>
  <si>
    <r>
      <t xml:space="preserve">Αν τώρα μετά από το </t>
    </r>
    <r>
      <rPr>
        <b/>
        <sz val="11"/>
        <rFont val="Times New Roman"/>
        <family val="1"/>
        <charset val="161"/>
      </rPr>
      <t>λυρ</t>
    </r>
    <r>
      <rPr>
        <sz val="11"/>
        <rFont val="Times New Roman"/>
        <family val="1"/>
        <charset val="161"/>
      </rPr>
      <t xml:space="preserve"> </t>
    </r>
    <r>
      <rPr>
        <b/>
        <sz val="11"/>
        <rFont val="Times New Roman"/>
        <family val="1"/>
        <charset val="161"/>
      </rPr>
      <t>κασ</t>
    </r>
    <r>
      <rPr>
        <sz val="11"/>
        <rFont val="Times New Roman"/>
        <family val="1"/>
        <charset val="161"/>
      </rPr>
      <t xml:space="preserve"> </t>
    </r>
    <r>
      <rPr>
        <b/>
        <sz val="11"/>
        <rFont val="Times New Roman"/>
        <family val="1"/>
        <charset val="161"/>
      </rPr>
      <t>ανδ</t>
    </r>
    <r>
      <rPr>
        <sz val="11"/>
        <rFont val="Times New Roman"/>
        <family val="1"/>
        <charset val="161"/>
      </rPr>
      <t xml:space="preserve"> κλπ, πληκτρολογήσω κενό και κατόπιν Enter, στην στήλη  του ΑΠΟ ή του ΠΡΟΣ (ανάλογα με το που</t>
    </r>
  </si>
  <si>
    <t>το γράψαμε) και στα περιγεγραμμένα κελιά που γράφονται οι συντεταγμένες, το πρόγραμμα θα γράψει ότι είναι αστερισμός</t>
  </si>
  <si>
    <r>
      <t xml:space="preserve">Αν τώρα μετά από το </t>
    </r>
    <r>
      <rPr>
        <b/>
        <sz val="11"/>
        <rFont val="Times New Roman"/>
        <family val="1"/>
        <charset val="161"/>
      </rPr>
      <t>λυρ</t>
    </r>
    <r>
      <rPr>
        <sz val="11"/>
        <rFont val="Times New Roman"/>
        <family val="1"/>
        <charset val="161"/>
      </rPr>
      <t xml:space="preserve"> </t>
    </r>
    <r>
      <rPr>
        <b/>
        <sz val="11"/>
        <rFont val="Times New Roman"/>
        <family val="1"/>
        <charset val="161"/>
      </rPr>
      <t>κασ</t>
    </r>
    <r>
      <rPr>
        <sz val="11"/>
        <rFont val="Times New Roman"/>
        <family val="1"/>
        <charset val="161"/>
      </rPr>
      <t xml:space="preserve"> </t>
    </r>
    <r>
      <rPr>
        <b/>
        <sz val="11"/>
        <rFont val="Times New Roman"/>
        <family val="1"/>
        <charset val="161"/>
      </rPr>
      <t>ανδ</t>
    </r>
    <r>
      <rPr>
        <sz val="11"/>
        <rFont val="Times New Roman"/>
        <family val="1"/>
        <charset val="161"/>
      </rPr>
      <t xml:space="preserve"> κλπ, πληκτρολογήσω </t>
    </r>
    <r>
      <rPr>
        <b/>
        <sz val="11"/>
        <rFont val="Times New Roman"/>
        <family val="1"/>
        <charset val="161"/>
      </rPr>
      <t>κενό</t>
    </r>
    <r>
      <rPr>
        <sz val="11"/>
        <rFont val="Times New Roman"/>
        <family val="1"/>
        <charset val="161"/>
      </rPr>
      <t xml:space="preserve"> και κατόπιν ένα από τα </t>
    </r>
    <r>
      <rPr>
        <b/>
        <sz val="11"/>
        <rFont val="Times New Roman"/>
        <family val="1"/>
        <charset val="161"/>
      </rPr>
      <t>πεζα</t>
    </r>
    <r>
      <rPr>
        <sz val="11"/>
        <rFont val="Times New Roman"/>
        <family val="1"/>
        <charset val="161"/>
      </rPr>
      <t xml:space="preserve"> γράμματα του Ελληνικού αλφαβήτου, το </t>
    </r>
  </si>
  <si>
    <r>
      <t xml:space="preserve">με τα παραπάνω κελιά, θα βει το μήνυμα: </t>
    </r>
    <r>
      <rPr>
        <sz val="11"/>
        <color rgb="FF0070C0"/>
        <rFont val="Times New Roman"/>
        <family val="1"/>
        <charset val="161"/>
      </rPr>
      <t>Δεν υπάρχει καταχώρηση.</t>
    </r>
  </si>
  <si>
    <t>και μετά προχωράμε παρακάτω.</t>
  </si>
  <si>
    <t xml:space="preserve">Αμέσως μετά το κωδικοποιημένο όνομα του αστερισμού ή των τριών καταλόγων, ΠΑΝΤΟΤΕ πληκτρολογούμε κενό </t>
  </si>
  <si>
    <t>πρόγραμμα, στην στήλη  του ΑΠΟ ή του ΠΡΟΣ (ανάλογα με το που το γράψαμε) θα εμφανιστούν οι συντεταγμένες του συγκεκριμένου άστρου.</t>
  </si>
  <si>
    <r>
      <t xml:space="preserve">Αν τώρα και μετά από αυτήν την πληκτρολόγηση εξακολουθεί να βγαίνει το μήνυμα </t>
    </r>
    <r>
      <rPr>
        <sz val="11"/>
        <color rgb="FF0070C0"/>
        <rFont val="Times New Roman"/>
        <family val="1"/>
        <charset val="161"/>
      </rPr>
      <t xml:space="preserve">Δεν υπάρχει καταχώρηση </t>
    </r>
    <r>
      <rPr>
        <sz val="11"/>
        <rFont val="Times New Roman"/>
        <family val="1"/>
        <charset val="161"/>
      </rPr>
      <t>όντος δεν υπάρχει.</t>
    </r>
  </si>
  <si>
    <t>Ο κατάλογος δεν περιέχει όλα τα άστρα αλλά αυτά που σημαδεύουμε για τα "άστρο άλματα μας" και όσα είναι διπλά πολλαπλά κλπ.</t>
  </si>
  <si>
    <t>είδαμε το Μ57 και θέλουμε να δούμε το Μ56. Αν δούμε τον χάρτη τότε βλέπουμε ότι αυτό το σφαιρωτό σμήνος βρίσκεται</t>
  </si>
  <si>
    <t>πολύ κοντά στο β του Κύκνου. Το διάσημο διπλό. Μπορούμε να κάνουμε ακριβώς το ίδιο. Να σημαδέψουμε με το μάτι το</t>
  </si>
  <si>
    <t xml:space="preserve">αποτελεσμάτων να περιστρέψουμε τις ντίζες και από το Albireo να πάμε στο Μ57.  Αυτό είναι ο ένας τρόπος. </t>
  </si>
  <si>
    <t>αν δεν το θέλουμε να σημαδέψουμε το Albireo ή κάποιο άλλο άστρο, αλλά μπορούμε να πάμε κατ' ευθείαν.</t>
  </si>
  <si>
    <r>
      <t xml:space="preserve">Με το πάτημα του Enter βρισκόμαστε στο ΠΡΟΣ. Εδώ γράφουμε μ αμέσως μετά κενό 056. </t>
    </r>
    <r>
      <rPr>
        <b/>
        <sz val="11"/>
        <rFont val="Times New Roman"/>
        <family val="1"/>
        <charset val="161"/>
      </rPr>
      <t>μ 056</t>
    </r>
  </si>
  <si>
    <t>Με το πάτημα του Enter το πρόγραμμα έβγαλε τα αποτελέσματα. Γυρνάμε τις ντίζες μικρομετρικής κίνησης και έτσι από</t>
  </si>
  <si>
    <t xml:space="preserve">Από το Μ56, μπορούμε με την παραπάνω μέθοδο, να πάμε προς τον οποιονδήποτε άλλο στόχο. </t>
  </si>
  <si>
    <t>Με τους κωδικούς των καταλόγων το πράγμα είναι απλό. Είναι μόνο τρείς, και έτσι επί μονίμου βάσεως βρίσκονται γραμμένοι με</t>
  </si>
  <si>
    <t>μωβ γράμματα επάνω στις οθόνες. Τί γίνεται με τους κωδικούς των αστερισμών; Ο κανόνας είναι ότι αυτοί γράφονται μόνο με τα</t>
  </si>
  <si>
    <t>έχουν τα τρία πρώτα γράμματα τους ίδια όπως Υδροχόος Ύδρα και τόσα άλλα;</t>
  </si>
  <si>
    <t>πρέπει κάποιος να έχει και χάρτες. Ναι όμως και τους χάρτες που χρησιμοποιώ, κι αυτούς μόνος μου από φωτογραφίες του</t>
  </si>
  <si>
    <t>ουρανού τους έχω φτιάξει. Έτσι μπορώ πολύ εύκολα να επέμβω, και αυτό  που έκανα, είναι ότι κάτω από το όνομα του κάθε</t>
  </si>
  <si>
    <r>
      <t xml:space="preserve">αστερισμού, έγραψα και τον κωδικό. Πχ. Μεγάλη Άρκτος και από κάτω </t>
    </r>
    <r>
      <rPr>
        <b/>
        <sz val="11"/>
        <rFont val="Times New Roman"/>
        <family val="1"/>
        <charset val="161"/>
      </rPr>
      <t>αμε</t>
    </r>
    <r>
      <rPr>
        <sz val="11"/>
        <rFont val="Times New Roman"/>
        <family val="1"/>
        <charset val="161"/>
      </rPr>
      <t xml:space="preserve">. Έτσι βλέποντας τον χάρτη βλέπω και τον </t>
    </r>
  </si>
  <si>
    <r>
      <t xml:space="preserve">κωδικό του αστερισμού κι αν χρειαστεί γράφω στο πρόγραμμα πχ </t>
    </r>
    <r>
      <rPr>
        <b/>
        <sz val="11"/>
        <rFont val="Times New Roman"/>
        <family val="1"/>
        <charset val="161"/>
      </rPr>
      <t>αμε ζ</t>
    </r>
    <r>
      <rPr>
        <sz val="11"/>
        <rFont val="Times New Roman"/>
        <family val="1"/>
        <charset val="161"/>
      </rPr>
      <t xml:space="preserve">   (ζ Μεγάλης Άρκτου)</t>
    </r>
  </si>
  <si>
    <t>χρησημοποιηθεί χωρίς τους παραπάνω κωδικούς. Για να ξεπεράσω το παραπάνω σκεύτηκα κι έφτιαξα το εξής:</t>
  </si>
  <si>
    <t xml:space="preserve">Ακριβώς κάτω από το ΑΠΟ και το ΠΡΟΣ που γράφουμε, έφτιαξα κι αυτό το σκούρο μπλε πλαίσιο με ένα πορτοκαλί περιγεγραμμένο </t>
  </si>
  <si>
    <t>κελί. Αν γράψει κάποιος έναν αστερισμό του βορείου ημισφαιρίου δίπλα θα βγει ο κωδικός. Πχ. Ποιος είναι άραγε για το</t>
  </si>
  <si>
    <t>πρόγραμμα ο κωδικός του αστερισμού Βόρειος Στέφανος; Πρέπει να γράψει στο πορτοκαλι περιγεγραμένο κελι</t>
  </si>
  <si>
    <t>Επίσης τα γράμματα ανεβαίνουν και κατεβαίνουν κι από το ροδάκι που έχει το ποντίκι.</t>
  </si>
  <si>
    <t>Επίσης κάτω από την οριζόντια μπάρα με το + ή το -  μπορείτε να αυξήσετε ή να ελαττώσατε την μεγέθυνση.</t>
  </si>
  <si>
    <t xml:space="preserve">δύο διαφορετικών γλωσσών. Και λέξεις ή κωδικοί τύπου α Lyr και βέβαια έχουν γράμματα από δύο γλώσσες.  </t>
  </si>
  <si>
    <t xml:space="preserve">γλώσσα! Έτσι λοιπόν όταν θέλω να γράψω έναν αστερισμό αρχίζω και τον γράφω στην θέση του ΑΠΟ ή του ΠΡΟΣ, μόνο που σταματώ </t>
  </si>
  <si>
    <r>
      <t xml:space="preserve">το μοτέρ της στήριξης να το παρακολουθεί. Κατόπιν πήγαμε στο πρόγραμμα και γράψαμε στην θέση του ΑΠΟ </t>
    </r>
    <r>
      <rPr>
        <b/>
        <sz val="11"/>
        <rFont val="Times New Roman"/>
        <family val="1"/>
        <charset val="161"/>
      </rPr>
      <t xml:space="preserve"> λυρ α</t>
    </r>
  </si>
  <si>
    <r>
      <t xml:space="preserve">Αμέσως μετά γράψαμε στην θέση του ΠΡΟΣ  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και το πρόγραμμα μας έβγαλε τα αποτελέσματα. Έστω ότι λοιπόν τώρα</t>
    </r>
  </si>
  <si>
    <r>
      <t xml:space="preserve">Albireo να το κεντράρουμε στο τηλεσκόπιο και μετά να γράψουμε στο ΑΠΟ </t>
    </r>
    <r>
      <rPr>
        <b/>
        <sz val="11"/>
        <rFont val="Times New Roman"/>
        <family val="1"/>
        <charset val="161"/>
      </rPr>
      <t>κυκ β</t>
    </r>
    <r>
      <rPr>
        <sz val="11"/>
        <rFont val="Times New Roman"/>
        <family val="1"/>
        <charset val="161"/>
      </rPr>
      <t xml:space="preserve">  και στο ΠΡΟΣ </t>
    </r>
    <r>
      <rPr>
        <b/>
        <sz val="11"/>
        <rFont val="Times New Roman"/>
        <family val="1"/>
        <charset val="161"/>
      </rPr>
      <t>μ 056</t>
    </r>
    <r>
      <rPr>
        <sz val="11"/>
        <rFont val="Times New Roman"/>
        <family val="1"/>
        <charset val="161"/>
      </rPr>
      <t xml:space="preserve"> και μετά βάση των </t>
    </r>
  </si>
  <si>
    <t>Αφήνουμε το μοτέρ να παρακολουθεί το δακτυλιοειδές νεφέλωμα, και πάμε στο πρόγραμμα. Βλέπουμε ότι στην θέση του ΑΠΟ</t>
  </si>
  <si>
    <r>
      <t xml:space="preserve">γράφει </t>
    </r>
    <r>
      <rPr>
        <b/>
        <sz val="11"/>
        <rFont val="Times New Roman"/>
        <family val="1"/>
        <charset val="161"/>
      </rPr>
      <t>λυρ α</t>
    </r>
    <r>
      <rPr>
        <sz val="11"/>
        <rFont val="Times New Roman"/>
        <family val="1"/>
        <charset val="161"/>
      </rPr>
      <t xml:space="preserve">  (Το προηγούμενο ΑΠΟ). Και στην θέση του ΠΡΟΣ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Εμείς όμως τώρα είμαστε στο Μ57. Επομένως στο ΑΠΟ</t>
    </r>
  </si>
  <si>
    <r>
      <t xml:space="preserve">μ 057. Είναι σαν να μας ρωτάει. "Αυτό θέλεις να γράψεις;" πατάμε Enter και το </t>
    </r>
    <r>
      <rPr>
        <b/>
        <sz val="11"/>
        <rFont val="Times New Roman"/>
        <family val="1"/>
        <charset val="161"/>
      </rPr>
      <t>μ 057</t>
    </r>
    <r>
      <rPr>
        <sz val="11"/>
        <rFont val="Times New Roman"/>
        <family val="1"/>
        <charset val="161"/>
      </rPr>
      <t xml:space="preserve"> γράφεται αυτομάτως.</t>
    </r>
  </si>
  <si>
    <t>Λογισμικό Καταλόγου</t>
  </si>
  <si>
    <t>Ασρερισμός</t>
  </si>
  <si>
    <t>1) Μηνύματα για σφάλματα</t>
  </si>
  <si>
    <t xml:space="preserve">                                            Είσοδος</t>
  </si>
  <si>
    <t>Όνομα Αστερισμού</t>
  </si>
  <si>
    <t>στα Ελληνικά</t>
  </si>
  <si>
    <t>Στα Λατινικά</t>
  </si>
  <si>
    <t>πληκτρολόγησης</t>
  </si>
  <si>
    <t>Α</t>
  </si>
  <si>
    <t>Αετος</t>
  </si>
  <si>
    <t>Aquila   Aql</t>
  </si>
  <si>
    <t xml:space="preserve">Lookup Όνομα/Όνομα </t>
  </si>
  <si>
    <t>Αιγοκερος</t>
  </si>
  <si>
    <t>Capricornus    Cap</t>
  </si>
  <si>
    <t>Αιγοκερως</t>
  </si>
  <si>
    <t>Αλεπου</t>
  </si>
  <si>
    <t>Vulpecula   Vul</t>
  </si>
  <si>
    <t>Αλωπηξ</t>
  </si>
  <si>
    <r>
      <t>Lookup Όνομα/</t>
    </r>
    <r>
      <rPr>
        <sz val="11"/>
        <color rgb="FF0070C0"/>
        <rFont val="Times New Roman"/>
        <family val="1"/>
        <charset val="161"/>
      </rPr>
      <t>Αστερισμός Ελληνικά</t>
    </r>
  </si>
  <si>
    <r>
      <t>Lookup Όνομα/</t>
    </r>
    <r>
      <rPr>
        <sz val="11"/>
        <color theme="9" tint="-0.249977111117893"/>
        <rFont val="Times New Roman"/>
        <family val="1"/>
        <charset val="161"/>
      </rPr>
      <t>Αστερισμός Λατινικά</t>
    </r>
  </si>
  <si>
    <t>Ανδρομεδα</t>
  </si>
  <si>
    <t>Androneda   And</t>
  </si>
  <si>
    <r>
      <t xml:space="preserve">Lookup Όνομα/ </t>
    </r>
    <r>
      <rPr>
        <sz val="11"/>
        <color rgb="FF00B050"/>
        <rFont val="Times New Roman"/>
        <family val="1"/>
        <charset val="161"/>
      </rPr>
      <t>Κωδικός</t>
    </r>
  </si>
  <si>
    <r>
      <t xml:space="preserve">Lookup Όνομα/ </t>
    </r>
    <r>
      <rPr>
        <sz val="11"/>
        <color rgb="FFFF0000"/>
        <rFont val="Times New Roman"/>
        <family val="1"/>
        <charset val="161"/>
      </rPr>
      <t>Σφάλματα πληκτρολόγησης</t>
    </r>
  </si>
  <si>
    <t>Αντλια</t>
  </si>
  <si>
    <t>Antlia   Ant</t>
  </si>
  <si>
    <t>Αστερισμός Ελληνικά</t>
  </si>
  <si>
    <t>Ασπιδα</t>
  </si>
  <si>
    <t>Scutum   Sct</t>
  </si>
  <si>
    <t>αν το επάνω=0 ; "" ; Το επάνω</t>
  </si>
  <si>
    <t>Αστερισμός Λατινικά</t>
  </si>
  <si>
    <t>Ασπις</t>
  </si>
  <si>
    <r>
      <t xml:space="preserve"> </t>
    </r>
    <r>
      <rPr>
        <sz val="11"/>
        <color rgb="FF00B050"/>
        <rFont val="Times New Roman"/>
        <family val="1"/>
        <charset val="161"/>
      </rPr>
      <t>Κωδικός</t>
    </r>
  </si>
  <si>
    <t>Βελος</t>
  </si>
  <si>
    <t>Saggitta   Sge</t>
  </si>
  <si>
    <t xml:space="preserve">Βελ </t>
  </si>
  <si>
    <t>Σφάλματα πληκτρολόγησης</t>
  </si>
  <si>
    <t>Βορειος Στεφανος</t>
  </si>
  <si>
    <t>Corona Borealis   CrB</t>
  </si>
  <si>
    <t>Βορειος Στέφανος</t>
  </si>
  <si>
    <t>Βόρειος Στεφανος</t>
  </si>
  <si>
    <t>Βοωτης</t>
  </si>
  <si>
    <t>Bootes   Boo</t>
  </si>
  <si>
    <t>Βωμος</t>
  </si>
  <si>
    <t>Ara   Ara</t>
  </si>
  <si>
    <t>Γερανος</t>
  </si>
  <si>
    <t>Grus   Gru</t>
  </si>
  <si>
    <t>Γλυπτης</t>
  </si>
  <si>
    <t>Sculptor   Scl</t>
  </si>
  <si>
    <t>Γνωμων</t>
  </si>
  <si>
    <t>Norma Nor</t>
  </si>
  <si>
    <t>Δελφιν</t>
  </si>
  <si>
    <t>Delphinus Del</t>
  </si>
  <si>
    <t>Δελφινα</t>
  </si>
  <si>
    <t>Δελφίνα</t>
  </si>
  <si>
    <t>Δελφινι</t>
  </si>
  <si>
    <t>Διδυμοι</t>
  </si>
  <si>
    <t>Gemini   Gem</t>
  </si>
  <si>
    <t>Δρακοντας</t>
  </si>
  <si>
    <t>Draco   Dra</t>
  </si>
  <si>
    <t>Δράκοντας</t>
  </si>
  <si>
    <t>Δρακος</t>
  </si>
  <si>
    <t>Δρακων</t>
  </si>
  <si>
    <t>Εξαντας</t>
  </si>
  <si>
    <t>Sextans   Sex</t>
  </si>
  <si>
    <t>Εξας</t>
  </si>
  <si>
    <t>Ζυγος</t>
  </si>
  <si>
    <t>Libra   Lib</t>
  </si>
  <si>
    <t xml:space="preserve">Ζυγ </t>
  </si>
  <si>
    <t>Ηνιοχος</t>
  </si>
  <si>
    <t>Auriga   Aur</t>
  </si>
  <si>
    <t>Ηρακλης</t>
  </si>
  <si>
    <t>Hercules Her</t>
  </si>
  <si>
    <t>Ηριδανος</t>
  </si>
  <si>
    <t>Eridanus   Eri</t>
  </si>
  <si>
    <t>Θηρευτικοι Κυνες</t>
  </si>
  <si>
    <t xml:space="preserve">Canes Venatici   CVn  </t>
  </si>
  <si>
    <t>Θηρευτικοι Κύνες</t>
  </si>
  <si>
    <t>Θηρευτικοί Κυνες</t>
  </si>
  <si>
    <t>Ιππαριο</t>
  </si>
  <si>
    <t>Equuleus   Equ</t>
  </si>
  <si>
    <t>Ιππαριον</t>
  </si>
  <si>
    <t>Ιστια</t>
  </si>
  <si>
    <t>Vela   Vel</t>
  </si>
  <si>
    <t>Ιχθυες</t>
  </si>
  <si>
    <t>Pisces   Pec</t>
  </si>
  <si>
    <t>Ιχθυς</t>
  </si>
  <si>
    <t>Καμηλοπαρδαλη</t>
  </si>
  <si>
    <t>Camelopardalis   Cam</t>
  </si>
  <si>
    <t>Καμηλοπαρδαλης</t>
  </si>
  <si>
    <t>Καμηλοπαρδαλις</t>
  </si>
  <si>
    <t>Καμινος</t>
  </si>
  <si>
    <t>Foranax   For</t>
  </si>
  <si>
    <t>Καρκινος</t>
  </si>
  <si>
    <t>Canser   Cnc</t>
  </si>
  <si>
    <t xml:space="preserve">Καρ </t>
  </si>
  <si>
    <t>Κασιοπη</t>
  </si>
  <si>
    <t>Cassiopeia   Cas</t>
  </si>
  <si>
    <t>Κασιόπη</t>
  </si>
  <si>
    <t>Κασσιοπη</t>
  </si>
  <si>
    <t>Κενταυρος</t>
  </si>
  <si>
    <t>Centaurus   Cen</t>
  </si>
  <si>
    <t>Κητος</t>
  </si>
  <si>
    <t>Cetus Cet</t>
  </si>
  <si>
    <t>Κηφεας</t>
  </si>
  <si>
    <t>Cepheus   Cep</t>
  </si>
  <si>
    <t>Κηφευς</t>
  </si>
  <si>
    <t>Κομη</t>
  </si>
  <si>
    <t>Κόμη (Βερενίκης)</t>
  </si>
  <si>
    <t>Coma (Beronices)   Com</t>
  </si>
  <si>
    <t>Κομη Βερενίκης</t>
  </si>
  <si>
    <t>Κόμη Βερενικης</t>
  </si>
  <si>
    <t>Κορακας</t>
  </si>
  <si>
    <t>Corvus   Crv</t>
  </si>
  <si>
    <t>Κοραξ</t>
  </si>
  <si>
    <t>Κρατηρ</t>
  </si>
  <si>
    <t>Crater Crt</t>
  </si>
  <si>
    <t>Κρατηρας</t>
  </si>
  <si>
    <t>Κριος</t>
  </si>
  <si>
    <t>Aries   Ari</t>
  </si>
  <si>
    <t>Κυκνος</t>
  </si>
  <si>
    <t>Cygnus   Cyg</t>
  </si>
  <si>
    <t>Λαγος</t>
  </si>
  <si>
    <t>Λαγοώς</t>
  </si>
  <si>
    <t>Lepus   Lep</t>
  </si>
  <si>
    <t xml:space="preserve">Λαγ </t>
  </si>
  <si>
    <t>Λαγοως</t>
  </si>
  <si>
    <t>Λεων</t>
  </si>
  <si>
    <t>Leo   Leo</t>
  </si>
  <si>
    <t>Λιγκας</t>
  </si>
  <si>
    <t>Lynx   Lyn</t>
  </si>
  <si>
    <t>Λυγκας</t>
  </si>
  <si>
    <t>Λυγξ</t>
  </si>
  <si>
    <t>Λυκος</t>
  </si>
  <si>
    <t>Lupus   Lup</t>
  </si>
  <si>
    <t>Λυρα</t>
  </si>
  <si>
    <t>Lyra   Lyr</t>
  </si>
  <si>
    <t>Μεγαλη Αρκτος</t>
  </si>
  <si>
    <t>Ursa Major   Uma</t>
  </si>
  <si>
    <t>Μεγαλη Άρκτος</t>
  </si>
  <si>
    <t>Μεγάλη Αρκτος</t>
  </si>
  <si>
    <t>Μεγαλος Κυνας</t>
  </si>
  <si>
    <t>Canis Major   Cma</t>
  </si>
  <si>
    <t>Μεγαλος Κύνας</t>
  </si>
  <si>
    <t>Μεγάλος Κυνας</t>
  </si>
  <si>
    <t>Μεγάλος Κύνας</t>
  </si>
  <si>
    <t>Μεγαλος Κυων</t>
  </si>
  <si>
    <t>Μεγαλος Κύων</t>
  </si>
  <si>
    <t>Μεγάλος Κυων</t>
  </si>
  <si>
    <t>Μεγάλος Κύων</t>
  </si>
  <si>
    <t>Μεγαλος Σκυλος</t>
  </si>
  <si>
    <t>Μεγαλος Σκύλος</t>
  </si>
  <si>
    <t>Μεγάλος Σκυλος</t>
  </si>
  <si>
    <t>Μεγάλος Σκύλος</t>
  </si>
  <si>
    <t>Μεγας Κυνας</t>
  </si>
  <si>
    <t>Μεγας Κύνας</t>
  </si>
  <si>
    <t>Μέγας Κυνας</t>
  </si>
  <si>
    <t>Μέγας Κύνας</t>
  </si>
  <si>
    <t>Μεγας Κυων</t>
  </si>
  <si>
    <t>Μεγας Κύων</t>
  </si>
  <si>
    <t>Μέγας Κυων</t>
  </si>
  <si>
    <t>Μικρη Αρκτος</t>
  </si>
  <si>
    <t>Ursa Minor   Umi</t>
  </si>
  <si>
    <t>Μικρη Άρκτος</t>
  </si>
  <si>
    <t>Μικρή Αρκτος</t>
  </si>
  <si>
    <t>Μικρος Κυνας</t>
  </si>
  <si>
    <t>Canis Minor   Cmi</t>
  </si>
  <si>
    <t>Μικρος Κύνας</t>
  </si>
  <si>
    <t>Μικρός Κυνας</t>
  </si>
  <si>
    <t>Μικρός Κύνας</t>
  </si>
  <si>
    <t>Μικρος Κυων</t>
  </si>
  <si>
    <t>Μικρος Κύων</t>
  </si>
  <si>
    <t>Μικρός Κυων</t>
  </si>
  <si>
    <t>Μικρος Λεων</t>
  </si>
  <si>
    <t>Leo Minor   Lmi</t>
  </si>
  <si>
    <t>Μικρος Λέων</t>
  </si>
  <si>
    <t>Μικρός Λεων</t>
  </si>
  <si>
    <t>Μικρος Σκυλος</t>
  </si>
  <si>
    <t>Μικρος Σκύλος</t>
  </si>
  <si>
    <t>Μικρός Σκυλος</t>
  </si>
  <si>
    <t>Μικρός Σκύλος</t>
  </si>
  <si>
    <t>Μικροσκοπιο</t>
  </si>
  <si>
    <t>Microscopium   Mic</t>
  </si>
  <si>
    <t>Μικροσκοπιον</t>
  </si>
  <si>
    <t>Μονοκερος</t>
  </si>
  <si>
    <t>Monoceros   Mon</t>
  </si>
  <si>
    <t>Μονοκερως</t>
  </si>
  <si>
    <t>Νοτιος ιχθυς</t>
  </si>
  <si>
    <t>Piscis Austrinus   PsA</t>
  </si>
  <si>
    <t>Νοτιος ιχθύς</t>
  </si>
  <si>
    <t>Νότιος Ιχθυς</t>
  </si>
  <si>
    <t>Νοτιος Στεφανος</t>
  </si>
  <si>
    <t>Corona Austrina CrA</t>
  </si>
  <si>
    <t>Νοτιος Στέφανος</t>
  </si>
  <si>
    <t>Νότιος Στεφανος</t>
  </si>
  <si>
    <t>Οφιουχος</t>
  </si>
  <si>
    <t>Ophiuchus   Oph</t>
  </si>
  <si>
    <t>Οφις</t>
  </si>
  <si>
    <t>Serpans   Ser</t>
  </si>
  <si>
    <t>Παρθενος</t>
  </si>
  <si>
    <t>Virgo   Vir</t>
  </si>
  <si>
    <t>Περιστερα</t>
  </si>
  <si>
    <t>Columba   Col</t>
  </si>
  <si>
    <t>Περσεας</t>
  </si>
  <si>
    <t>Perceus   Per</t>
  </si>
  <si>
    <t>Περσευς</t>
  </si>
  <si>
    <t>Πηγασος</t>
  </si>
  <si>
    <t>Pegasus   Peg</t>
  </si>
  <si>
    <t>Πρυμη</t>
  </si>
  <si>
    <t>Puppis   Pup</t>
  </si>
  <si>
    <t>Πρυμνη</t>
  </si>
  <si>
    <t>Πυξιδα</t>
  </si>
  <si>
    <t>Pyxis   Pyx</t>
  </si>
  <si>
    <t>Πυξις</t>
  </si>
  <si>
    <t>Σαυρα</t>
  </si>
  <si>
    <t>Lacerta   Lac</t>
  </si>
  <si>
    <t>Σκορπιος</t>
  </si>
  <si>
    <t>Scorpius   Sco</t>
  </si>
  <si>
    <t>Ταυρος</t>
  </si>
  <si>
    <t>Taurus   Tau</t>
  </si>
  <si>
    <t>Τοξοτης</t>
  </si>
  <si>
    <t>Sagittarius   Sgr</t>
  </si>
  <si>
    <t>Τριγωνο</t>
  </si>
  <si>
    <t>Triangulum   Tri</t>
  </si>
  <si>
    <t>Τριγωνον</t>
  </si>
  <si>
    <t>Τροπιδα</t>
  </si>
  <si>
    <t>Carina   Car</t>
  </si>
  <si>
    <t>Τροπις</t>
  </si>
  <si>
    <t>Υδρα</t>
  </si>
  <si>
    <t>Hydra   Hya</t>
  </si>
  <si>
    <t>Υδροχοος</t>
  </si>
  <si>
    <t>Aquarius   Aqr</t>
  </si>
  <si>
    <t>Φοινιξ</t>
  </si>
  <si>
    <t>Phoenix   Phe</t>
  </si>
  <si>
    <t>Ωριων</t>
  </si>
  <si>
    <t>Orion   Ori</t>
  </si>
  <si>
    <t>Ωριωνας</t>
  </si>
  <si>
    <t>Έλεγξε την ορθογραφία.</t>
  </si>
  <si>
    <t>Μη αναγνωρίσιμοι χαρακτήρες. Γυρίστε το πληκτρολόγιο στα Ελληνικά.</t>
  </si>
  <si>
    <t>Μη αναγνωρίσιμοι χαρακτήρες. Πληκτρολογήσατε Αριθμούς!!!</t>
  </si>
  <si>
    <t>Σφάλματα στην πληκτρολόγηση</t>
  </si>
  <si>
    <t>Αστερισμός Ολογράφως</t>
  </si>
  <si>
    <r>
      <rPr>
        <b/>
        <sz val="11"/>
        <color theme="1"/>
        <rFont val="Times New Roman"/>
        <family val="1"/>
        <charset val="161"/>
      </rPr>
      <t>1)</t>
    </r>
    <r>
      <rPr>
        <sz val="11"/>
        <color theme="1"/>
        <rFont val="Times New Roman"/>
        <family val="1"/>
        <charset val="161"/>
      </rPr>
      <t xml:space="preserve"> αν είσοδος = 0 ; "Α" ; Είσοδος</t>
    </r>
  </si>
  <si>
    <r>
      <t xml:space="preserve">αν το επάνω =FALSE ; </t>
    </r>
    <r>
      <rPr>
        <b/>
        <sz val="11"/>
        <color theme="1"/>
        <rFont val="Times New Roman"/>
        <family val="1"/>
        <charset val="161"/>
      </rPr>
      <t>1)</t>
    </r>
    <r>
      <rPr>
        <sz val="11"/>
        <color theme="1"/>
        <rFont val="Times New Roman"/>
        <family val="1"/>
        <charset val="161"/>
      </rPr>
      <t xml:space="preserve"> ; "ΩΩΩ"</t>
    </r>
  </si>
  <si>
    <t>αν το επάνω = γκρι ; Το επάνω ; "ΩΩ"</t>
  </si>
  <si>
    <t>αν το χακί = ΩΩ ; 1 ; Το χακί</t>
  </si>
  <si>
    <t>αν το Χακί = γκρι ; 1 ; Το επάνω</t>
  </si>
  <si>
    <t>αν το επάνω =FALSE ; "ΩΩΩΩ" ; Το χακί</t>
  </si>
  <si>
    <t>Το επάνω μωβ είσοδος για τις Lookup</t>
  </si>
  <si>
    <t xml:space="preserve">       </t>
  </si>
  <si>
    <t xml:space="preserve">     ΑΠΟΤΕΛΕΣΜΑ</t>
  </si>
  <si>
    <t xml:space="preserve">       ΑΠΟΤΕΛΕΣΜΑ</t>
  </si>
  <si>
    <t xml:space="preserve">                                                    Ορθή ανφορά</t>
  </si>
  <si>
    <t xml:space="preserve">                                                             Ορθή ανφορά</t>
  </si>
  <si>
    <t xml:space="preserve">                      Ορθή ανφορά</t>
  </si>
  <si>
    <t>ααα 0 έως ααα 9 καινές θέσεις</t>
  </si>
  <si>
    <t xml:space="preserve">ααα 0 έως ααα 9 καινές θέσεις </t>
  </si>
  <si>
    <t xml:space="preserve">                       </t>
  </si>
  <si>
    <t xml:space="preserve">        ΑΠΟΤΕΛΕΣΜΑ</t>
  </si>
  <si>
    <t xml:space="preserve">                  Ορθή ανφορά</t>
  </si>
  <si>
    <t>βόρειος στέφανος</t>
  </si>
  <si>
    <r>
      <t xml:space="preserve">NGC= </t>
    </r>
    <r>
      <rPr>
        <b/>
        <sz val="11"/>
        <color rgb="FF7030A0"/>
        <rFont val="Times New Roman"/>
        <family val="1"/>
        <charset val="161"/>
      </rPr>
      <t xml:space="preserve">νγκ </t>
    </r>
    <r>
      <rPr>
        <b/>
        <sz val="11"/>
        <color rgb="FFE46D0A"/>
        <rFont val="Times New Roman"/>
        <family val="1"/>
        <charset val="161"/>
      </rPr>
      <t>(</t>
    </r>
    <r>
      <rPr>
        <sz val="11"/>
        <color rgb="FFE46D0A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rgb="FF000000"/>
        <rFont val="Times New Roman"/>
        <family val="1"/>
        <charset val="161"/>
      </rPr>
      <t xml:space="preserve">                 Ώρες</t>
    </r>
  </si>
  <si>
    <r>
      <t xml:space="preserve">IC= </t>
    </r>
    <r>
      <rPr>
        <b/>
        <sz val="11"/>
        <color rgb="FF7030A0"/>
        <rFont val="Times New Roman"/>
        <family val="1"/>
        <charset val="161"/>
      </rPr>
      <t>εκ</t>
    </r>
    <r>
      <rPr>
        <sz val="11"/>
        <color rgb="FF000000"/>
        <rFont val="Times New Roman"/>
        <family val="1"/>
        <charset val="161"/>
      </rPr>
      <t xml:space="preserve">      </t>
    </r>
    <r>
      <rPr>
        <sz val="11"/>
        <color rgb="FFE46D0A"/>
        <rFont val="Times New Roman"/>
        <family val="1"/>
        <charset val="161"/>
      </rPr>
      <t>(Σχόλιο)</t>
    </r>
    <r>
      <rPr>
        <sz val="11"/>
        <color rgb="FF000000"/>
        <rFont val="Times New Roman"/>
        <family val="1"/>
        <charset val="161"/>
      </rPr>
      <t xml:space="preserve">                 Λεπτά </t>
    </r>
  </si>
  <si>
    <r>
      <t xml:space="preserve">Μ= </t>
    </r>
    <r>
      <rPr>
        <b/>
        <sz val="11"/>
        <color rgb="FF7030A0"/>
        <rFont val="Times New Roman"/>
        <family val="1"/>
        <charset val="161"/>
      </rPr>
      <t xml:space="preserve">μ       </t>
    </r>
    <r>
      <rPr>
        <b/>
        <sz val="11"/>
        <color rgb="FFE46D0A"/>
        <rFont val="Times New Roman"/>
        <family val="1"/>
        <charset val="161"/>
      </rPr>
      <t>(</t>
    </r>
    <r>
      <rPr>
        <sz val="11"/>
        <color rgb="FFE46D0A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rgb="FF000000"/>
        <rFont val="Times New Roman"/>
        <family val="1"/>
        <charset val="161"/>
      </rPr>
      <t xml:space="preserve">        Δευτερόλεπτα</t>
    </r>
  </si>
  <si>
    <t>Το παραπάνω προσωπικά το αντιμετωπίζω ως εξής. Ηλίου φαεινότερο είναι, ότι για να δουλέψει το παραπάνω πρόγραμμα,</t>
  </si>
  <si>
    <t>2) Πως γράφουμε</t>
  </si>
  <si>
    <t xml:space="preserve">Κάνουμε με το ποντίκι κλικ σε ένα κελί. Αυτό περιβάλλεται αυτόματως από ένα πλαίσιο. Πληκτρολογούμε και αμέσως μετά πατάμε </t>
  </si>
  <si>
    <t>3) Οι οθόνες</t>
  </si>
  <si>
    <t>4) Επιλογή οθόνης</t>
  </si>
  <si>
    <t>5) Τα μέρη της Οθόνης</t>
  </si>
  <si>
    <t>α) Η στήλη του ΑΠΟ</t>
  </si>
  <si>
    <t>β) Η στήλη του ΠΡΟΣ</t>
  </si>
  <si>
    <t>γ) Η στήλη των αποτελεσμάτων</t>
  </si>
  <si>
    <t>6) Πως γράφουμε στο πρόγραμμα</t>
  </si>
  <si>
    <t>7)Αλλαγή στόχου</t>
  </si>
  <si>
    <t>8) Οι κωδικοί των αστερισμών</t>
  </si>
  <si>
    <r>
      <rPr>
        <sz val="11"/>
        <color rgb="FFC00000"/>
        <rFont val="Times New Roman"/>
        <family val="1"/>
        <charset val="161"/>
      </rPr>
      <t xml:space="preserve">Προσοχή! </t>
    </r>
    <r>
      <rPr>
        <sz val="11"/>
        <rFont val="Times New Roman"/>
        <family val="1"/>
        <charset val="161"/>
      </rPr>
      <t xml:space="preserve">Αν πληκτρολογήσουμε </t>
    </r>
    <r>
      <rPr>
        <b/>
        <sz val="11"/>
        <rFont val="Times New Roman"/>
        <family val="1"/>
        <charset val="161"/>
      </rPr>
      <t>λυρ κασ ανδ</t>
    </r>
    <r>
      <rPr>
        <sz val="11"/>
        <rFont val="Times New Roman"/>
        <family val="1"/>
        <charset val="161"/>
      </rPr>
      <t xml:space="preserve"> κλπ, και στην συνέχεια Enter </t>
    </r>
    <r>
      <rPr>
        <b/>
        <sz val="11"/>
        <rFont val="Times New Roman"/>
        <family val="1"/>
        <charset val="161"/>
      </rPr>
      <t>χωρίς</t>
    </r>
    <r>
      <rPr>
        <sz val="11"/>
        <rFont val="Times New Roman"/>
        <family val="1"/>
        <charset val="161"/>
      </rPr>
      <t xml:space="preserve"> κενό ανάμεσα στον αστερισμό και το Enter, στα ίδια </t>
    </r>
    <r>
      <rPr>
        <b/>
        <sz val="11"/>
        <rFont val="Times New Roman"/>
        <family val="1"/>
        <charset val="161"/>
      </rPr>
      <t xml:space="preserve"> </t>
    </r>
  </si>
  <si>
    <t>Με το παραπάνω παράδειγμα υποτίθεται ότι κάναμε το εξής: Σημαδέψαμε με το τηλεσκόπιο τον Βέγα τον κεντράραμε και βάλαμε</t>
  </si>
  <si>
    <r>
      <t xml:space="preserve">γράφουμε </t>
    </r>
    <r>
      <rPr>
        <b/>
        <sz val="11"/>
        <rFont val="Times New Roman"/>
        <family val="1"/>
        <charset val="161"/>
      </rPr>
      <t xml:space="preserve">μ 057 </t>
    </r>
    <r>
      <rPr>
        <sz val="11"/>
        <rFont val="Times New Roman"/>
        <family val="1"/>
        <charset val="161"/>
      </rPr>
      <t xml:space="preserve"> Εδώ αξίζει να σημειώσουμε ότι με το που θα γράψουμε στο κελί το μ,  το κελί θα μαυρίσει και θα γράφει από μόνο του</t>
    </r>
  </si>
  <si>
    <t>Για κάποιους λόγους δεν είναι δυνατόν να έχει ο οποιοσδήποτε πρόσβαση στο σύνολο όλων αυτών των χαρτών.</t>
  </si>
  <si>
    <t xml:space="preserve">Αυτό όμως έχει και την εξής συνέπια. Το παραπάνω προγραμματάκι  να μην μπορεί να </t>
  </si>
  <si>
    <t>Βόρειος Στέφανος και μετά να πάτίσει Enter.</t>
  </si>
  <si>
    <t xml:space="preserve"> Έτσι λοιπόν με αυτόν τον τρόπο το πρόγραμμα μπορεί να χρησιμοποιηθεί και χωρίς τους χάρτες μου.</t>
  </si>
  <si>
    <t>9) Επιλογή οθόνης</t>
  </si>
  <si>
    <t>γραμμένο και ολογράφως και με την συγκοπτόμενη γραφή του.</t>
  </si>
  <si>
    <r>
      <t xml:space="preserve">Ακριβώς και δίπλα από εκεί που πληκτρολογήσαμε </t>
    </r>
    <r>
      <rPr>
        <sz val="11"/>
        <color rgb="FF00B050"/>
        <rFont val="Times New Roman"/>
        <family val="1"/>
        <charset val="161"/>
      </rPr>
      <t xml:space="preserve">βόρειος στέφανος, </t>
    </r>
    <r>
      <rPr>
        <sz val="11"/>
        <rFont val="Times New Roman"/>
        <family val="1"/>
        <charset val="161"/>
      </rPr>
      <t xml:space="preserve"> βλέπουμε </t>
    </r>
    <r>
      <rPr>
        <b/>
        <sz val="11"/>
        <color theme="9" tint="-0.249977111117893"/>
        <rFont val="Times New Roman"/>
        <family val="1"/>
        <charset val="161"/>
      </rPr>
      <t>στβ,</t>
    </r>
    <r>
      <rPr>
        <sz val="11"/>
        <rFont val="Times New Roman"/>
        <family val="1"/>
        <charset val="161"/>
      </rPr>
      <t xml:space="preserve"> και αυτός είναι ο κωδικός</t>
    </r>
  </si>
  <si>
    <r>
      <t xml:space="preserve">Και παραδίπλα γραμμένο στα Λατινικά </t>
    </r>
    <r>
      <rPr>
        <sz val="11"/>
        <color rgb="FF00B050"/>
        <rFont val="Times New Roman"/>
        <family val="1"/>
        <charset val="161"/>
      </rPr>
      <t xml:space="preserve">Corona Borealis   CrB. </t>
    </r>
    <r>
      <rPr>
        <sz val="11"/>
        <rFont val="Times New Roman"/>
        <family val="1"/>
        <charset val="161"/>
      </rPr>
      <t xml:space="preserve">Που είναι το επίσημο όνομα του αστερισμού,  </t>
    </r>
  </si>
  <si>
    <t>να κάνει και κάποιες δικές του καταχωρήσεις στο πρόγραμμα.</t>
  </si>
  <si>
    <r>
      <t xml:space="preserve">που αναζητάμε. Αμέσως δεξιά </t>
    </r>
    <r>
      <rPr>
        <sz val="12"/>
        <color theme="9" tint="-0.249977111117893"/>
        <rFont val="Times New Roman"/>
        <family val="1"/>
        <charset val="161"/>
      </rPr>
      <t xml:space="preserve">Βόρειος Στέφανος </t>
    </r>
    <r>
      <rPr>
        <sz val="12"/>
        <rFont val="Times New Roman"/>
        <family val="1"/>
        <charset val="161"/>
      </rPr>
      <t xml:space="preserve"> ορθογραφημένα και γραμμένο σωστά και κανονικά.</t>
    </r>
  </si>
  <si>
    <t>Και οι δύο είναι Νυχτερινές. Δηλαδή κατάλληλες για τον τόπο παρατήρησης.</t>
  </si>
  <si>
    <t>Εκτός από την Οθόνη 3 που παρουσίασα, το πρόγραμμα έχει κι άλλες δύο που μπορεί κανείς να το χρησιμοποιήσει.</t>
  </si>
  <si>
    <t xml:space="preserve">Καθώς κατεβαίνετε κάτω είναι η πρώτη που θα συναντήσετε. Αυτή προτείνετε όταν δεν έχετε βάλει τον υπολογιστή </t>
  </si>
  <si>
    <r>
      <t xml:space="preserve">α)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b/>
        <sz val="11"/>
        <color rgb="FF000000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1</t>
    </r>
    <r>
      <rPr>
        <b/>
        <sz val="11"/>
        <color rgb="FF000000"/>
        <rFont val="Times New Roman"/>
        <family val="1"/>
        <charset val="161"/>
      </rPr>
      <t xml:space="preserve"> </t>
    </r>
  </si>
  <si>
    <t xml:space="preserve">σε "νυχτερινές συνθήκες λειτουργίας!" Δηλαδή τώρα. Απλά, χωρίς να κάνουμε τίποτα στον υπολογιστή, μπορούμε να  </t>
  </si>
  <si>
    <t>την χρησιμοποιήσουμε,  αφού όμως προηγουμένως  την ενεργοποιήσουμε. (Βλέπε 4) Επιλογή οθόνης)</t>
  </si>
  <si>
    <r>
      <t xml:space="preserve">β)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b/>
        <sz val="11"/>
        <color rgb="FF000000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2</t>
    </r>
    <r>
      <rPr>
        <b/>
        <sz val="11"/>
        <color rgb="FF000000"/>
        <rFont val="Times New Roman"/>
        <family val="1"/>
        <charset val="161"/>
      </rPr>
      <t xml:space="preserve"> </t>
    </r>
  </si>
  <si>
    <t>Αυτή βρίσκεται αμέσως κάτω από την προηγούμενη. Μόλις την αντικρίσετε θα εκπλαγείτε γιατί είναι λευκή και άσχημη!</t>
  </si>
  <si>
    <t>πρώτα να θέσετε όλον τον υπολογιστή σε "νυχτερινές συνθήκες λειτουργίας!"</t>
  </si>
  <si>
    <t>Πως γίνεται αυτό: Πρώτα ενεργοποιούμε το πρόγραμμα όπως τώρα. Και δεύτερον πηγαίνουμε στη οθόνη εργασίας</t>
  </si>
  <si>
    <t>Κάθε άλλο παρά νυχτερινή! Για να την δείτε όμως πως είναι κανονικά, και κυρίως αν θέλετε να την χρησιμοποιήσετε, πρέπει</t>
  </si>
  <si>
    <t>Κατόπιν επιλέγουμε.      Με αντιθέσεις #1    Τώρα όλα στον υπολογιστή μας εμφανίζονται με κίτρινα γράμματα επάνω</t>
  </si>
  <si>
    <t xml:space="preserve">δεν κουράζεται καθόλου η νυχτερινή μου όραση. Αν χρησιμοποιείτε λάπτοπ στον τόπο παρατήρησης αυτή την ρύθμιση την </t>
  </si>
  <si>
    <t xml:space="preserve">συνιστώ ανεπιφύλαχτα. Τέλος η τάξη επανέρχεται αν μετά επιλέξω  Μη αποθηκευμένο θέμα. </t>
  </si>
  <si>
    <r>
      <t xml:space="preserve">του </t>
    </r>
    <r>
      <rPr>
        <b/>
        <sz val="11"/>
        <rFont val="Times New Roman"/>
        <family val="1"/>
        <charset val="161"/>
      </rPr>
      <t>υπολογιστή μας</t>
    </r>
    <r>
      <rPr>
        <sz val="11"/>
        <rFont val="Times New Roman"/>
        <family val="1"/>
        <charset val="161"/>
      </rPr>
      <t xml:space="preserve">  και κάνουμε επάνω της  δεξή κλικ με το ποντίκι, κι επιλέγουμε "Εξατομίκευση".</t>
    </r>
  </si>
  <si>
    <t>σε ένα κατάμαυρο φόντο. Εγώ το κάνω πάντοτε αυτό διότι πρώτα απ' όλα, οι χάρτες που χρησιμοποιώ είναι από φωτογραφίες,</t>
  </si>
  <si>
    <t xml:space="preserve">και καθώς αυτοί είναι μέσα σε φάκελο, όταν θέλω να επιλέξω έναν από αυτούς, στην κανονική λειτουργία του υπολογιστή, </t>
  </si>
  <si>
    <t>μέσα ο φάκελος που τους περιέχει, είναι άσπρος, ενώ στην παραπάνω εξατομικευμένη ρύθμιση το φόντο είναι μαύρο, και</t>
  </si>
  <si>
    <t xml:space="preserve">Έτσι λοιπόν η Νυχτερινή Οθόνη 2, φτιάχτηκε για να είναι όσο το δυνατόν πιο ευανάγνωστη, σε αυτή την εξατομικευμένη </t>
  </si>
  <si>
    <t xml:space="preserve">ρύθμιση του υπολογιστή. </t>
  </si>
  <si>
    <t>Η ανάποδη σειρά δεν λειτουργεί σωστά! Τώρα το γιατί; Ε ρωτήστε την Microsoft και πείτε και σε εμένα.</t>
  </si>
  <si>
    <r>
      <t>Προσοχή!</t>
    </r>
    <r>
      <rPr>
        <sz val="11"/>
        <rFont val="Times New Roman"/>
        <family val="1"/>
        <charset val="161"/>
      </rPr>
      <t xml:space="preserve"> Επαναλαμβάνω ότι πρώτα ενεργοποιούμε το παρών πρόγραμμα, και μετά κάνουμε την εξατομίκευση στον υπολογιστή.</t>
    </r>
  </si>
  <si>
    <t>γ) Έγχρωμη Οθόνη 3</t>
  </si>
  <si>
    <t xml:space="preserve">Αυτή βρίσκεται αμέσως κάτω από την προηγούμενη. Είναι η οθόνη που παρουσίασα αναλυτικά. Είναι η καλύτερη για </t>
  </si>
  <si>
    <t>εξοικείωση και για την οποιαδήποτε άλλη χρήση του προγράμματος εκτός από το πεδίο παρατήρησης.</t>
  </si>
  <si>
    <t>σε αυτή χωρίς να χρειαστεί πρώτα να την ενεργοποιήσει.</t>
  </si>
  <si>
    <t>Την έχω προεπιλέξει, κι αν είναι η πρώτη φορά που χρησιμοποιεί κάποιος το πρόγραμμα, μπορεί να γράψει κατ' ευθείαν</t>
  </si>
  <si>
    <t>Μπορεί να φαντάζει υπερβολικό που σε ένα τέτοιο πρόγραμμα, που η πιθανότητα να το χρησιμοποιήσει και κάποιος άλλος εκτός</t>
  </si>
  <si>
    <t xml:space="preserve">από εμένα είναι σχεδόν μηδενική, να έχει και μια τέτοια δυνατότητα.  Όμως το παρών έχει και ένα κρυμμένο μυστικό. </t>
  </si>
  <si>
    <t>Το πρόγραμμα δεν έχει όλα τα άστρα, ούτε όλα τα αντικείμενα από τους καταλόγους που χρησιμοποιεί, αλλά μέρος αυτών!</t>
  </si>
  <si>
    <t xml:space="preserve">Αυτό με όρους μάρκετινγκ είναι φαιδρό. Από την άλλη όμως ακριβώς αυτό είναι και το δυνατό του σημείο. Διότι ότι περιέχει </t>
  </si>
  <si>
    <t xml:space="preserve">Έτσι δύνεται και η εξής δυνατότητα για ένα φίλο, που δεν έχει την EQ5, αλλά ένα DOB 8 ιντσών! </t>
  </si>
  <si>
    <t xml:space="preserve">είναι ότι έχω δει με το τηλεσκόπια μου που είναι μέχρι 8 ίντσες, στα 18 χρόνια παρατήρησης!  </t>
  </si>
  <si>
    <t xml:space="preserve">Κατά την διάρκεια της προετοιμασίας που θα κάνει για την εξόρμηση, ας ρίξει μία ματιά για τους στόχους που επέλεξε </t>
  </si>
  <si>
    <t xml:space="preserve">Το πάνω από το 97% των αντικειμένων που το πρόγραμμα εμφανίζει αποτελέσματα, είναι στόχοι εμφανείς για </t>
  </si>
  <si>
    <t>8ιντσα τηλεσκόπια. Υπάρχει και ένα λιγότερο από το 3% που παραμένει σε εκκρεμότητα για το αν είναι ορατά ή όχι.</t>
  </si>
  <si>
    <t xml:space="preserve">να δει για πρώτη φορά. Φαίνονται; Αν τώρα πληκτρολογήσει αντικείμενο του NGC ή το IC στο ΠΡΟΣ ή στο ΑΠΟ,  </t>
  </si>
  <si>
    <t>μεγαλύτερη από 97%, διότι το έχω δει και φυσικά το καταχώρισα στον κατάλογο του προγράμματος.</t>
  </si>
  <si>
    <r>
      <t xml:space="preserve">Enter και αυτό είναι όλο. Τώρα, </t>
    </r>
    <r>
      <rPr>
        <b/>
        <sz val="11"/>
        <rFont val="Times New Roman"/>
        <family val="1"/>
        <charset val="161"/>
      </rPr>
      <t>το που μέσα στο πρόγραμμα το κάνουμε αυτό</t>
    </r>
    <r>
      <rPr>
        <sz val="11"/>
        <rFont val="Times New Roman"/>
        <family val="1"/>
        <charset val="161"/>
      </rPr>
      <t>, θα το δείξω παρακάτω.</t>
    </r>
  </si>
  <si>
    <t>και το πρόγραμμα του βγάλει τα στοιχεία του αντικειμένου, και βέβαια φαίνεται με 8ιντσο τηλεσκόπιο, με πιθανότητα</t>
  </si>
  <si>
    <r>
      <t xml:space="preserve">Αν το πρόγραμμα γράψει: </t>
    </r>
    <r>
      <rPr>
        <sz val="11"/>
        <color theme="9" tint="-0.249977111117893"/>
        <rFont val="Times New Roman"/>
        <family val="1"/>
        <charset val="161"/>
      </rPr>
      <t>Δεν υπάρχει καταχώριση</t>
    </r>
    <r>
      <rPr>
        <sz val="11"/>
        <rFont val="Times New Roman"/>
        <family val="1"/>
        <charset val="161"/>
      </rPr>
      <t xml:space="preserve">, τότε θα πρέπει να είναι επιφυλακτικός. </t>
    </r>
  </si>
  <si>
    <t xml:space="preserve">προγράμματος μία περιοχή εφήμερων καταχωρήσεων.  Το έκανα πέρυσι το καλοκαίρι όταν μου ήρθε να φωτογραφήσω το </t>
  </si>
  <si>
    <t xml:space="preserve">σκιόφως του φθίνοντος μηνίσκου της Σελήνης και έπρεπε να τον πετύχω την στιγμή που βγαίνει πίσω από το βουνό. </t>
  </si>
  <si>
    <t>Θα ήμουν λοιπόν σίγουρος για το 100% των αντικειμένων, αν ευθύς εξ αρχής είχα σκεφτεί να φτιάξω στον κατάλογο του</t>
  </si>
  <si>
    <t xml:space="preserve">Το πρόγραμμα δεν έχει ούτε την Σελήνη ούτε τους πλανήτες, και δεν διαθέτει την υποδομή να έχει αυτά τα αντικείμενα σε </t>
  </si>
  <si>
    <r>
      <t xml:space="preserve">μόνιμη βάση. Έτσι έφτιαξα αυτή την περιοχή στον κατάλογο του προγράμματος  με κωδικούς </t>
    </r>
    <r>
      <rPr>
        <b/>
        <sz val="11"/>
        <rFont val="Times New Roman"/>
        <family val="1"/>
        <charset val="161"/>
      </rPr>
      <t xml:space="preserve">    ααα 0   </t>
    </r>
    <r>
      <rPr>
        <sz val="11"/>
        <rFont val="Times New Roman"/>
        <family val="1"/>
        <charset val="161"/>
      </rPr>
      <t xml:space="preserve">έως και  </t>
    </r>
    <r>
      <rPr>
        <b/>
        <sz val="11"/>
        <rFont val="Times New Roman"/>
        <family val="1"/>
        <charset val="161"/>
      </rPr>
      <t xml:space="preserve"> ααα 9</t>
    </r>
  </si>
  <si>
    <t xml:space="preserve">που μπορεί κάποιος να γράφει και να σβήνει κατά βούληση έως 10 αντικείμενα. Αυτά μπορεί να είναι εφήμερα. Πχ. Οι  </t>
  </si>
  <si>
    <t xml:space="preserve">συντεταγμένες ενός κομήτη ή ενός πλανήτη ή της Σελήνης. Εντόπισα με μεγάλη ευκολία τον αστροειδή Florence. </t>
  </si>
  <si>
    <t xml:space="preserve">Στα εφήμερα όμως αντικείμενα από εδώ και πέρα, θα είναι για εμένα και στόχοι που δεν έχω δει στο παρελθόν, αλλά </t>
  </si>
  <si>
    <t xml:space="preserve">ελπίζω ότι θα φαίνονται με το τηλεσκόπιο μου. Μέχρι λοιπόν οριστικά να αποφανθώ αν όντος ή όχι φαίνονται θα παραμένουν </t>
  </si>
  <si>
    <t>Τώρα χρειάζομαι πολύ χρόνο για το διορθώσω. Διότι οι εκκρεμότητες έχουν την κακιά συνήθεια να κρύβονται και να ξεχνιούνται.</t>
  </si>
  <si>
    <t>Πως γίνονται αυτές οι καταχωρήσεις</t>
  </si>
  <si>
    <t>ΚΑΤΑΛΟΓΟΣ 1</t>
  </si>
  <si>
    <t>Βήμα 1</t>
  </si>
  <si>
    <t>Ενεργοποιούμε το πρόγραμμα και κάνουμε κλικ με το ποντίκι επάνω αριστερά στην κορδέλα του Excel και επιλέγουμε</t>
  </si>
  <si>
    <r>
      <t xml:space="preserve">Αποθήκευση ως: </t>
    </r>
    <r>
      <rPr>
        <sz val="11"/>
        <rFont val="Times New Roman"/>
        <family val="1"/>
        <charset val="161"/>
      </rPr>
      <t>Βλέπουμε ότι έγραψε EQ ΑΠΟ-ΠΡΟΣ -1  Σβήνουμε το 1 και το κάνουμε 2 ή ότι άλλο θέλουμε. Πατάμε</t>
    </r>
  </si>
  <si>
    <t>Enter και έχουμε έτοιμο το αντίτυπο. Κλίνουμε το πρόγραμμα και ενεργοποιούμε το νέο.</t>
  </si>
  <si>
    <t>Βήμα 2</t>
  </si>
  <si>
    <t>Μικρύνουμε την μεγέθυνση στο 90% περίπου. Με την κάθετη μπάρα ανεβαίνουμε τέρμα επάνω και όταν φτάσουμε με την</t>
  </si>
  <si>
    <t>την οριζόντια μπάρα και κεντράρουμε την περιοχή που βρίσκεται ανάμεσα στις δύο κάθετες ταινίες που τρέχουν μέχρι κάτω.</t>
  </si>
  <si>
    <t xml:space="preserve">οριζόντια πάμε τέρμα αριστερά. Τώρα φτάσαμε στην αρχή του φίλου του Excel. Στην συνέχεια πειράζουμε λιγάκι δεξιά - αριστερά </t>
  </si>
  <si>
    <t>Στην συνέχεια αν θέλουμε αυξάνουμε την μεγέθυνση αλλά φροντίζουμε οι κάθετες αυτές ταινίες να φαίνονται δεξιά - αριστερά</t>
  </si>
  <si>
    <t xml:space="preserve">στην οθόνη. </t>
  </si>
  <si>
    <t>Περιγραφή του καταλόγου και που γράφουμε</t>
  </si>
  <si>
    <t>Γράψτε</t>
  </si>
  <si>
    <t>από</t>
  </si>
  <si>
    <t>εδώ</t>
  </si>
  <si>
    <t>μέχρι</t>
  </si>
  <si>
    <t>και</t>
  </si>
  <si>
    <t>το ααα 9</t>
  </si>
  <si>
    <t>όνομα</t>
  </si>
  <si>
    <t>αντικειμένου</t>
  </si>
  <si>
    <t xml:space="preserve">Επάνω στην χακί οριζόντια κορδέλα βλέπουμε ΚΑΤΑΛΟΓΟΣ 1.Ακριβώς αποκάτω υπάρχουν 4 διακριτά ορθογώνια </t>
  </si>
  <si>
    <t xml:space="preserve">παραλληλόγραμμα το κάθε ένα με το δικό του χρώμα.  Αυτά ορίζουν το τι περιέχουν οι κάτω από αυτά στήλες. </t>
  </si>
  <si>
    <r>
      <t xml:space="preserve"> Στο πρώτο, το γαλάζιο που γράφει:  Όνομα ολόγραφος και από κάτω    </t>
    </r>
    <r>
      <rPr>
        <sz val="11"/>
        <color theme="9" tint="-0.249977111117893"/>
        <rFont val="Times New Roman"/>
        <family val="1"/>
        <charset val="161"/>
      </rPr>
      <t xml:space="preserve">Α όνομα    Β όνομα </t>
    </r>
    <r>
      <rPr>
        <sz val="11"/>
        <rFont val="Times New Roman"/>
        <family val="1"/>
        <charset val="161"/>
      </rPr>
      <t xml:space="preserve"> </t>
    </r>
  </si>
  <si>
    <r>
      <rPr>
        <b/>
        <sz val="11"/>
        <color theme="1"/>
        <rFont val="Times New Roman"/>
        <family val="1"/>
        <charset val="161"/>
      </rPr>
      <t>δεν γράφουμε ποτέ τίποτα στις κάτω στήλες!</t>
    </r>
    <r>
      <rPr>
        <sz val="11"/>
        <color theme="1"/>
        <rFont val="Times New Roman"/>
        <family val="1"/>
        <charset val="161"/>
      </rPr>
      <t xml:space="preserve"> Αν πειραχτεί κάτι εκεί, ή δεν θα δουλέψει το πρόγραμμα ή θα αποκτήσει κάποια </t>
    </r>
  </si>
  <si>
    <t>κρυφή βλάβη που κάποτε θα εκδηλωθεί. Γράφουμε όμως σε όλα τα υπόλοιπα. Αμέσως μετά το γαλάζιο είναι το λαχανί που</t>
  </si>
  <si>
    <r>
      <t xml:space="preserve">γράφει </t>
    </r>
    <r>
      <rPr>
        <b/>
        <sz val="11"/>
        <rFont val="Times New Roman"/>
        <family val="1"/>
        <charset val="161"/>
      </rPr>
      <t xml:space="preserve">Ορθή Αναφορά α </t>
    </r>
    <r>
      <rPr>
        <sz val="11"/>
        <rFont val="Times New Roman"/>
        <family val="1"/>
        <charset val="161"/>
      </rPr>
      <t xml:space="preserve">και βλέπουμε να ορίζει τρείς στήλες. Αυτήν για τις Ώρες την δεύτερη για τα Λεπτά και την τρίτη </t>
    </r>
  </si>
  <si>
    <t>για τα Δευτερόλεπτα. Από αυτό προκύπτει ότι την ορθή αναφορά την κόβουμε στα τρία και γράφουμε στο πρώτο από αριστερά</t>
  </si>
  <si>
    <t>κελί τις ώρες στο επόμενο δεξιά τα λεπτά και στο τρίτο τα δευτερόλεπτα.</t>
  </si>
  <si>
    <t xml:space="preserve">Πλην όμως για την διατύπωση της απόκλισης όταν αυτή είναι Νότια υπάρχει ένα πονηρό σημείο. </t>
  </si>
  <si>
    <r>
      <t xml:space="preserve">Πρέπει και στις </t>
    </r>
    <r>
      <rPr>
        <b/>
        <sz val="11"/>
        <color theme="1"/>
        <rFont val="Times New Roman"/>
        <family val="1"/>
        <charset val="161"/>
      </rPr>
      <t>Μοίρες</t>
    </r>
    <r>
      <rPr>
        <sz val="11"/>
        <color theme="1"/>
        <rFont val="Times New Roman"/>
        <family val="1"/>
        <charset val="161"/>
      </rPr>
      <t xml:space="preserve"> και στα </t>
    </r>
    <r>
      <rPr>
        <b/>
        <sz val="11"/>
        <color theme="1"/>
        <rFont val="Times New Roman"/>
        <family val="1"/>
        <charset val="161"/>
      </rPr>
      <t>Λεπτά</t>
    </r>
    <r>
      <rPr>
        <sz val="11"/>
        <color theme="1"/>
        <rFont val="Times New Roman"/>
        <family val="1"/>
        <charset val="161"/>
      </rPr>
      <t xml:space="preserve"> και στα </t>
    </r>
    <r>
      <rPr>
        <b/>
        <sz val="11"/>
        <color theme="1"/>
        <rFont val="Times New Roman"/>
        <family val="1"/>
        <charset val="161"/>
      </rPr>
      <t xml:space="preserve">Δευτερόλεπτα </t>
    </r>
    <r>
      <rPr>
        <sz val="11"/>
        <color theme="1"/>
        <rFont val="Times New Roman"/>
        <family val="1"/>
        <charset val="161"/>
      </rPr>
      <t xml:space="preserve">να βάλουμε το πρόσημο </t>
    </r>
    <r>
      <rPr>
        <sz val="11"/>
        <color rgb="FFFF0000"/>
        <rFont val="Times New Roman"/>
        <family val="1"/>
        <charset val="161"/>
      </rPr>
      <t>-</t>
    </r>
    <r>
      <rPr>
        <b/>
        <sz val="11"/>
        <color theme="1"/>
        <rFont val="Times New Roman"/>
        <family val="1"/>
        <charset val="161"/>
      </rPr>
      <t xml:space="preserve"> </t>
    </r>
  </si>
  <si>
    <r>
      <t xml:space="preserve">Αμέσως δίπλα σε αυτό υπάρχει το ροζ που γράφει </t>
    </r>
    <r>
      <rPr>
        <b/>
        <sz val="11"/>
        <rFont val="Times New Roman"/>
        <family val="1"/>
        <charset val="161"/>
      </rPr>
      <t>Απόκλιση δ</t>
    </r>
    <r>
      <rPr>
        <sz val="11"/>
        <rFont val="Times New Roman"/>
        <family val="1"/>
        <charset val="161"/>
      </rPr>
      <t xml:space="preserve">  Και ισχύουν ακριβώς τα ίδια με το προηγούμενο.</t>
    </r>
  </si>
  <si>
    <t xml:space="preserve">Αμέσως δίπλα στο ροζ υπάρχει το κίτρινο παραλληλόγραμμο με τίτλο όνομα Ελληνικά, όνομα Λατινικά. Εκεί γράφουμε το  </t>
  </si>
  <si>
    <t>όνομα του αντικειμένου καθώς κι άλλες πληροφορίες. Αυτά θα βγαίνουν στο κάτω μέρος της στήλης του από ή του προς</t>
  </si>
  <si>
    <t>με πράσινα γράμματα.</t>
  </si>
  <si>
    <t>αυτή μία πράσινη πο λέει:</t>
  </si>
  <si>
    <t xml:space="preserve">Κάτω από αυτά τα παραλληλόγραμμα υπάρχει μία λευκή οριζόντια γραμμή με κωδικό α και λέει αρχή καταλόγου και κάτω από </t>
  </si>
  <si>
    <r>
      <t xml:space="preserve">Σελήνη-Πλανήτες </t>
    </r>
    <r>
      <rPr>
        <sz val="11"/>
        <color theme="9" tint="-0.249977111117893"/>
        <rFont val="Times New Roman"/>
        <family val="1"/>
        <charset val="161"/>
      </rPr>
      <t xml:space="preserve">ααα 0  ααα 0  </t>
    </r>
    <r>
      <rPr>
        <sz val="11"/>
        <rFont val="Times New Roman"/>
        <family val="1"/>
        <charset val="161"/>
      </rPr>
      <t>Γράψε από εδώ και κάτω μέχρι το ααα 9  όνομα αντικείμενο</t>
    </r>
  </si>
  <si>
    <t>Εσείς μπορείτε να γράψετε ακόμα και σε αυτήν την πράσινη ταινία την ορθή αναφορά απόκλιση και στις δύο στήλες</t>
  </si>
  <si>
    <t>όνομα αντικείμενο τις όποιες πληροφορίες. Αμέσως μετά πατάς αποθήκευση και τέλος.</t>
  </si>
  <si>
    <t>Κάτω από αυτήν την πράσηνη γραμμή ακολουθούν δύο δικές μου καταχωρίσεις. Τις αφήνω για καθαρά λόγους παραδείγματος.</t>
  </si>
  <si>
    <t>σε έχει το - και στα τρία κελιά που την συνθέτουν. Αυτό δεν πρέπει να το ξεχνάτε.</t>
  </si>
  <si>
    <t>Γράφοντας όμως εσείς επάνω σε αυτές οι παλιές αυτομάτως σβήνονονται. Προσέξτε την δεύτερη. Έχει νότια απόκλιση και</t>
  </si>
  <si>
    <t>11) Καταχωρίσεις στο  EQ ΑΠΟ-ΠΡΟΣ</t>
  </si>
  <si>
    <t xml:space="preserve">Τα σημαντικότερα τα είπα. Από εδώ και πέρα ακολουθούν οδηγίες  για το πως μπορεί κανείς,   </t>
  </si>
  <si>
    <t xml:space="preserve">Από εκεί και πέρα θα όταν το κλίνεται θα σας ρωτά αν θέλετε να αποθηκευτούν οι αλλαγές. Θα απαντάτε ΟΧΙ. Εκτός κι </t>
  </si>
  <si>
    <t xml:space="preserve">αν όντος το θέλετε. </t>
  </si>
  <si>
    <t>Εδώ τέλειωσε η παρουσίαση και οι οδηγίες του προγράμματος. Κατεβαίνοντας παρά κάτω ακολουθούν οι οθόνες.</t>
  </si>
  <si>
    <t>υπάρχει και η άλλη έκδοση του προγράμματος χωρίς αυτά το κείμενο που διαβάσατε. Νομίζω ότι είναι βολικότερο</t>
  </si>
  <si>
    <t>να χρησιμοποιήσετε εκείνη την έκδοση ειδικά αν θέλετε να κάνετε και καταχωρίσεις. Το πράγμα πιάνει μικρότερη</t>
  </si>
  <si>
    <t>επιφάνια και κηνήστε μέσα στο πρόγραμμα ευκολότερα.</t>
  </si>
  <si>
    <r>
      <t xml:space="preserve">NGC= </t>
    </r>
    <r>
      <rPr>
        <b/>
        <sz val="11"/>
        <rFont val="Times New Roman"/>
        <family val="1"/>
        <charset val="161"/>
      </rPr>
      <t>νγκ (</t>
    </r>
    <r>
      <rPr>
        <sz val="11"/>
        <rFont val="Times New Roman"/>
        <family val="1"/>
        <charset val="161"/>
      </rPr>
      <t>Σχόλιο)                             Ώρες</t>
    </r>
  </si>
  <si>
    <t xml:space="preserve">                                               Δευτερόλεπτα</t>
  </si>
  <si>
    <t xml:space="preserve">                                                    Δεκαδικό</t>
  </si>
  <si>
    <t xml:space="preserve">                                                        Μοίρες</t>
  </si>
  <si>
    <t xml:space="preserve">                                                        Λεπτά </t>
  </si>
  <si>
    <t xml:space="preserve">                                              Δευτερόλεπτα</t>
  </si>
  <si>
    <t xml:space="preserve">συντεταγμένων από την μετάπτωση. </t>
  </si>
  <si>
    <t xml:space="preserve">πρόγραμμα, είναι να υπολογίσει την αλλοίωση των </t>
  </si>
  <si>
    <t xml:space="preserve">συμπληρώνουμε. Αυτό που κάνει με το έτος το  </t>
  </si>
  <si>
    <t xml:space="preserve">                                                          Ορθή ανφορά</t>
  </si>
  <si>
    <r>
      <rPr>
        <sz val="11"/>
        <color rgb="FF00B050"/>
        <rFont val="Times New Roman"/>
        <family val="1"/>
        <charset val="161"/>
      </rPr>
      <t xml:space="preserve">NGC= </t>
    </r>
    <r>
      <rPr>
        <b/>
        <sz val="11"/>
        <color rgb="FF00B050"/>
        <rFont val="Times New Roman"/>
        <family val="1"/>
        <charset val="161"/>
      </rPr>
      <t>νγκ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                      Ώρες</t>
    </r>
  </si>
  <si>
    <r>
      <t xml:space="preserve"> Κατάλογος HD= </t>
    </r>
    <r>
      <rPr>
        <b/>
        <sz val="11"/>
        <color rgb="FFC00000"/>
        <rFont val="Times New Roman"/>
        <family val="1"/>
        <charset val="161"/>
      </rPr>
      <t xml:space="preserve">ω                     </t>
    </r>
    <r>
      <rPr>
        <sz val="11"/>
        <color rgb="FFC00000"/>
        <rFont val="Times New Roman"/>
        <family val="1"/>
        <charset val="161"/>
      </rPr>
      <t>Δεκαδικό</t>
    </r>
  </si>
  <si>
    <t xml:space="preserve">                                                    Μοίρες</t>
  </si>
  <si>
    <t xml:space="preserve">                                                     Λεπτά </t>
  </si>
  <si>
    <t xml:space="preserve">                                            Δευτερόλεπτα</t>
  </si>
  <si>
    <t xml:space="preserve">                                                  Δεκαδικό</t>
  </si>
  <si>
    <r>
      <t xml:space="preserve">IC= </t>
    </r>
    <r>
      <rPr>
        <b/>
        <sz val="11"/>
        <rFont val="Times New Roman"/>
        <family val="1"/>
        <charset val="161"/>
      </rPr>
      <t>εκ</t>
    </r>
    <r>
      <rPr>
        <sz val="11"/>
        <rFont val="Times New Roman"/>
        <family val="1"/>
        <charset val="161"/>
      </rPr>
      <t xml:space="preserve">      (Σχόλιο)                            Λεπτά </t>
    </r>
  </si>
  <si>
    <r>
      <t xml:space="preserve">Μ= </t>
    </r>
    <r>
      <rPr>
        <b/>
        <sz val="11"/>
        <rFont val="Times New Roman"/>
        <family val="1"/>
        <charset val="161"/>
      </rPr>
      <t>μ       (</t>
    </r>
    <r>
      <rPr>
        <sz val="11"/>
        <rFont val="Times New Roman"/>
        <family val="1"/>
        <charset val="161"/>
      </rPr>
      <t>Σχόλιο)                 Δευτερόλεπτα</t>
    </r>
  </si>
  <si>
    <r>
      <t xml:space="preserve"> Κατάλογος </t>
    </r>
    <r>
      <rPr>
        <sz val="11"/>
        <color rgb="FFC00000"/>
        <rFont val="Times New Roman"/>
        <family val="1"/>
        <charset val="161"/>
      </rPr>
      <t>HD</t>
    </r>
    <r>
      <rPr>
        <sz val="11"/>
        <rFont val="Times New Roman"/>
        <family val="1"/>
        <charset val="161"/>
      </rPr>
      <t xml:space="preserve">= </t>
    </r>
    <r>
      <rPr>
        <b/>
        <sz val="11"/>
        <color rgb="FFC00000"/>
        <rFont val="Times New Roman"/>
        <family val="1"/>
        <charset val="161"/>
      </rPr>
      <t>ω</t>
    </r>
    <r>
      <rPr>
        <sz val="11"/>
        <rFont val="Times New Roman"/>
        <family val="1"/>
        <charset val="161"/>
      </rPr>
      <t xml:space="preserve">                      Δεκαδικό</t>
    </r>
  </si>
  <si>
    <t xml:space="preserve">                                                       Μοίρες</t>
  </si>
  <si>
    <r>
      <rPr>
        <sz val="11"/>
        <color rgb="FF7030A0"/>
        <rFont val="Times New Roman"/>
        <family val="1"/>
        <charset val="161"/>
      </rPr>
      <t xml:space="preserve">NGC= </t>
    </r>
    <r>
      <rPr>
        <b/>
        <sz val="11"/>
        <color rgb="FF7030A0"/>
        <rFont val="Times New Roman"/>
        <family val="1"/>
        <charset val="161"/>
      </rPr>
      <t xml:space="preserve">νγκ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theme="1"/>
        <rFont val="Times New Roman"/>
        <family val="1"/>
        <charset val="161"/>
      </rPr>
      <t xml:space="preserve">                            Ώρες</t>
    </r>
  </si>
  <si>
    <r>
      <rPr>
        <sz val="11"/>
        <color rgb="FF7030A0"/>
        <rFont val="Times New Roman"/>
        <family val="1"/>
        <charset val="161"/>
      </rPr>
      <t xml:space="preserve">IC= </t>
    </r>
    <r>
      <rPr>
        <b/>
        <sz val="11"/>
        <color rgb="FF7030A0"/>
        <rFont val="Times New Roman"/>
        <family val="1"/>
        <charset val="161"/>
      </rPr>
      <t>εκ</t>
    </r>
    <r>
      <rPr>
        <sz val="11"/>
        <color theme="1"/>
        <rFont val="Times New Roman"/>
        <family val="1"/>
        <charset val="161"/>
      </rPr>
      <t xml:space="preserve">      </t>
    </r>
    <r>
      <rPr>
        <sz val="11"/>
        <color theme="9" tint="-0.249977111117893"/>
        <rFont val="Times New Roman"/>
        <family val="1"/>
        <charset val="161"/>
      </rPr>
      <t>(Σχόλιο)</t>
    </r>
    <r>
      <rPr>
        <sz val="11"/>
        <color theme="1"/>
        <rFont val="Times New Roman"/>
        <family val="1"/>
        <charset val="161"/>
      </rPr>
      <t xml:space="preserve">                            Λεπτά </t>
    </r>
  </si>
  <si>
    <r>
      <rPr>
        <sz val="11"/>
        <color rgb="FF7030A0"/>
        <rFont val="Times New Roman"/>
        <family val="1"/>
        <charset val="161"/>
      </rPr>
      <t xml:space="preserve">Μ= </t>
    </r>
    <r>
      <rPr>
        <b/>
        <sz val="11"/>
        <color rgb="FF7030A0"/>
        <rFont val="Times New Roman"/>
        <family val="1"/>
        <charset val="161"/>
      </rPr>
      <t xml:space="preserve">μ      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theme="1"/>
        <rFont val="Times New Roman"/>
        <family val="1"/>
        <charset val="161"/>
      </rPr>
      <t xml:space="preserve">                 Δευτερόλεπτα</t>
    </r>
  </si>
  <si>
    <r>
      <rPr>
        <sz val="11"/>
        <color rgb="FF7030A0"/>
        <rFont val="Times New Roman"/>
        <family val="1"/>
        <charset val="161"/>
      </rPr>
      <t xml:space="preserve"> Κατάλογος HD= </t>
    </r>
    <r>
      <rPr>
        <b/>
        <sz val="11"/>
        <color rgb="FF7030A0"/>
        <rFont val="Times New Roman"/>
        <family val="1"/>
        <charset val="161"/>
      </rPr>
      <t xml:space="preserve">ω                      </t>
    </r>
    <r>
      <rPr>
        <sz val="11"/>
        <color theme="1"/>
        <rFont val="Times New Roman"/>
        <family val="1"/>
        <charset val="161"/>
      </rPr>
      <t>Δεκαδικό</t>
    </r>
  </si>
  <si>
    <t xml:space="preserve">                                                                 Απόκλιση</t>
  </si>
  <si>
    <t xml:space="preserve">  ΑΠΟΤΕΛΕΣΜΑ</t>
  </si>
  <si>
    <t xml:space="preserve">             Έτος.........</t>
  </si>
  <si>
    <t xml:space="preserve"> ΑΠΟΤΕΛΕΣΜΑ</t>
  </si>
  <si>
    <t xml:space="preserve">              Γράφουμε Κάτω</t>
  </si>
  <si>
    <t xml:space="preserve">                                                                     Απόκλιση</t>
  </si>
  <si>
    <r>
      <t xml:space="preserve">Νυχτερινή Οθόνη </t>
    </r>
    <r>
      <rPr>
        <sz val="11"/>
        <color rgb="FF00B050"/>
        <rFont val="Times New Roman"/>
        <family val="1"/>
        <charset val="161"/>
      </rPr>
      <t>1</t>
    </r>
  </si>
  <si>
    <t xml:space="preserve">                                                                    Απόκλιση</t>
  </si>
  <si>
    <t xml:space="preserve">                                                                      Απόκλιση</t>
  </si>
  <si>
    <t xml:space="preserve">Το έτος αν θέλουμε (όχι υποχρεωτικά) το </t>
  </si>
  <si>
    <t>με αύξον αριθμό του καταλόγου NGC που έχω καταχωρίσει.</t>
  </si>
  <si>
    <t xml:space="preserve">Πως το έχουν αντιμετωπίσει το πρόβλημα; Εκλατίνισαν τα Ελληνικά γράμματα και τα γράφουν στα Λατινικά. Το α = Alpha, β = Beta κλπ. </t>
  </si>
  <si>
    <t xml:space="preserve">εκεί. Αν το είχα σκεφτεί από την αρχή, τότε  στις επίσημες καταχωρήσεις θα έλεγα ότι φαίνονται όλες, κι όχι 97%.  </t>
  </si>
  <si>
    <t xml:space="preserve">του Βέγα. Και βέβαια βλέπουμε από κάτω και την λέξη ΑΝΑΤΟΛΙΚΑ τυπωμένη με έντονα γράμματα. </t>
  </si>
  <si>
    <t>Έρχομαι τώρα στο 057 που ακολουθεί το μ. Γιατί το 57 το γράφουμε 057; Αυτό μας το επιβάλει εντολή Lookup που τρέχει τον</t>
  </si>
  <si>
    <t>κωδικοποιημένης γραφής όλων των αντικειμένων, αλλά και το γεγονός ότι το EQ ΑΠΟ-ΠΡΟΣ "μιλά Ελληνικά".</t>
  </si>
  <si>
    <t>Επιδή όμως  το Μ57 που τώρα το έχουμε στο προσοφθάλμιο, είναι κοντά στο Μ56 που θέλουμε να πάμε, δεν είναι ανάγκη</t>
  </si>
  <si>
    <t>το δακτυλιοειδές νεφέλωμα κατ' ευθείαν πήγαμε το Σφαιρωτό Μ56 χωρίς να χρειαστεί προηγουμένως να σημαδέψουμε άλλο άστρο.</t>
  </si>
  <si>
    <t>τα πρώτα τρία γράμματα τους. Όμως τι γίνεται με την Μεγάλη και Μικρή Άρκτο; Τον Μέγα και Μικρό Κύνα; Ή αστερισμούς που</t>
  </si>
  <si>
    <t>10) Πλήρη Οθόνη &amp; Αποθήκευση των ρυθμίσεων</t>
  </si>
  <si>
    <t>Αφού επιλέξετε την οθόνη που επιθυμείται μεγεθυνθείτε την και κεντράρετε την όσο πιο καλά μπορείτε. Μόλις το κάνετε</t>
  </si>
  <si>
    <r>
      <t xml:space="preserve">αυτό, επιλέξτε επάνω στην γαλάζια κορδέλα του Excel </t>
    </r>
    <r>
      <rPr>
        <b/>
        <sz val="11"/>
        <rFont val="Times New Roman"/>
        <family val="1"/>
        <charset val="161"/>
      </rPr>
      <t>Προβολή</t>
    </r>
    <r>
      <rPr>
        <sz val="11"/>
        <rFont val="Times New Roman"/>
        <family val="1"/>
        <charset val="161"/>
      </rPr>
      <t xml:space="preserve"> και κατόπιν </t>
    </r>
    <r>
      <rPr>
        <b/>
        <sz val="11"/>
        <rFont val="Times New Roman"/>
        <family val="1"/>
        <charset val="161"/>
      </rPr>
      <t>Πλήρης οθόνη.</t>
    </r>
    <r>
      <rPr>
        <sz val="11"/>
        <rFont val="Times New Roman"/>
        <family val="1"/>
        <charset val="161"/>
      </rPr>
      <t xml:space="preserve"> Αμέσως θα φύγει αυτή</t>
    </r>
  </si>
  <si>
    <t>η γαλάζια κορδέλα επιλογών του Excel και θα μείνει μόνο η οθόνη εργασίας του προγράμματος που επιλέξατε.</t>
  </si>
  <si>
    <t xml:space="preserve"> Μόλις το κάνετε πατήστε αποθήκευση. Από εδώ και πέρα όταν θα ξανά καλείται το πρόγραμμα</t>
  </si>
  <si>
    <r>
      <t xml:space="preserve">  αυτό θα σας βγάζει σε αυτήν την οθόνη. Από την κατάσταση πλήρους οθόνης φεύγουμε πατώντας  </t>
    </r>
    <r>
      <rPr>
        <b/>
        <sz val="11"/>
        <rFont val="Times New Roman"/>
        <family val="1"/>
        <charset val="161"/>
      </rPr>
      <t>Ssc</t>
    </r>
  </si>
  <si>
    <r>
      <rPr>
        <sz val="11"/>
        <color rgb="FF00B050"/>
        <rFont val="Times New Roman"/>
        <family val="1"/>
        <charset val="161"/>
      </rPr>
      <t xml:space="preserve">IC = </t>
    </r>
    <r>
      <rPr>
        <b/>
        <sz val="11"/>
        <color rgb="FF00B050"/>
        <rFont val="Times New Roman"/>
        <family val="1"/>
        <charset val="161"/>
      </rPr>
      <t xml:space="preserve">εκ     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                     Λεπτά</t>
    </r>
  </si>
  <si>
    <r>
      <rPr>
        <sz val="11"/>
        <color rgb="FF00B050"/>
        <rFont val="Times New Roman"/>
        <family val="1"/>
        <charset val="161"/>
      </rPr>
      <t xml:space="preserve">Μ = </t>
    </r>
    <r>
      <rPr>
        <b/>
        <sz val="11"/>
        <color rgb="FF00B050"/>
        <rFont val="Times New Roman"/>
        <family val="1"/>
        <charset val="161"/>
      </rPr>
      <t xml:space="preserve">μ     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           Δευτερόλεπτά</t>
    </r>
  </si>
  <si>
    <r>
      <t xml:space="preserve"> </t>
    </r>
    <r>
      <rPr>
        <b/>
        <sz val="11"/>
        <color rgb="FFC00000"/>
        <rFont val="Times New Roman"/>
        <family val="1"/>
        <charset val="161"/>
      </rPr>
      <t xml:space="preserve">ααα 0 </t>
    </r>
    <r>
      <rPr>
        <sz val="11"/>
        <color rgb="FFC00000"/>
        <rFont val="Times New Roman"/>
        <family val="1"/>
        <charset val="161"/>
      </rPr>
      <t xml:space="preserve">έως και </t>
    </r>
    <r>
      <rPr>
        <b/>
        <sz val="11"/>
        <color rgb="FFC00000"/>
        <rFont val="Times New Roman"/>
        <family val="1"/>
        <charset val="161"/>
      </rPr>
      <t xml:space="preserve">ααα 9 </t>
    </r>
    <r>
      <rPr>
        <sz val="11"/>
        <color rgb="FFC00000"/>
        <rFont val="Times New Roman"/>
        <family val="1"/>
        <charset val="161"/>
      </rPr>
      <t xml:space="preserve"> Καινές θέσεις.</t>
    </r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</si>
</sst>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0.0000"/>
    <numFmt numFmtId="166" formatCode="0.0"/>
  </numFmts>
  <fonts count="66">
    <font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0"/>
      <color rgb="FF010101"/>
      <name val="Times New Roman"/>
      <family val="1"/>
      <charset val="161"/>
    </font>
    <font>
      <sz val="11"/>
      <color rgb="FFC00000"/>
      <name val="Times New Roman"/>
      <family val="1"/>
      <charset val="161"/>
    </font>
    <font>
      <sz val="11"/>
      <color rgb="FFC00000"/>
      <name val="Calibri"/>
      <family val="2"/>
      <charset val="161"/>
      <scheme val="minor"/>
    </font>
    <font>
      <sz val="11"/>
      <name val="Times New Roman"/>
      <family val="1"/>
      <charset val="161"/>
    </font>
    <font>
      <sz val="8"/>
      <color theme="1"/>
      <name val="Times New Roman"/>
      <family val="1"/>
      <charset val="161"/>
    </font>
    <font>
      <sz val="11"/>
      <color rgb="FF222222"/>
      <name val="Times New Roman"/>
      <family val="1"/>
      <charset val="161"/>
    </font>
    <font>
      <sz val="11"/>
      <color rgb="FF002060"/>
      <name val="Times New Roman"/>
      <family val="1"/>
      <charset val="161"/>
    </font>
    <font>
      <sz val="11"/>
      <color theme="0"/>
      <name val="Times New Roman"/>
      <family val="1"/>
      <charset val="161"/>
    </font>
    <font>
      <sz val="11"/>
      <color rgb="FFFF0000"/>
      <name val="Times New Roman"/>
      <family val="1"/>
      <charset val="161"/>
    </font>
    <font>
      <b/>
      <sz val="11"/>
      <color rgb="FFC00000"/>
      <name val="Times New Roman"/>
      <family val="1"/>
      <charset val="161"/>
    </font>
    <font>
      <b/>
      <sz val="11"/>
      <color rgb="FF00B050"/>
      <name val="Times New Roman"/>
      <family val="1"/>
      <charset val="161"/>
    </font>
    <font>
      <sz val="11"/>
      <color rgb="FF7030A0"/>
      <name val="Times New Roman"/>
      <family val="1"/>
      <charset val="161"/>
    </font>
    <font>
      <b/>
      <sz val="11"/>
      <color rgb="FF7030A0"/>
      <name val="Times New Roman"/>
      <family val="1"/>
      <charset val="161"/>
    </font>
    <font>
      <sz val="11"/>
      <color rgb="FF007635"/>
      <name val="Times New Roman"/>
      <family val="1"/>
      <charset val="161"/>
    </font>
    <font>
      <b/>
      <sz val="14"/>
      <color theme="1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b/>
      <sz val="16"/>
      <color theme="1"/>
      <name val="Times New Roman"/>
      <family val="1"/>
      <charset val="161"/>
    </font>
    <font>
      <sz val="11"/>
      <color rgb="FF00B050"/>
      <name val="Times New Roman"/>
      <family val="1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  <font>
      <b/>
      <sz val="11"/>
      <name val="Times New Roman"/>
      <family val="1"/>
      <charset val="161"/>
    </font>
    <font>
      <b/>
      <sz val="12"/>
      <name val="Times New Roman"/>
      <family val="1"/>
      <charset val="161"/>
    </font>
    <font>
      <b/>
      <sz val="16"/>
      <name val="Times New Roman"/>
      <family val="1"/>
      <charset val="161"/>
    </font>
    <font>
      <sz val="11"/>
      <color rgb="FFD50000"/>
      <name val="Times New Roman"/>
      <family val="1"/>
      <charset val="161"/>
    </font>
    <font>
      <b/>
      <sz val="8"/>
      <color indexed="81"/>
      <name val="Tahoma"/>
      <family val="2"/>
      <charset val="161"/>
    </font>
    <font>
      <sz val="8"/>
      <color indexed="81"/>
      <name val="Tahoma"/>
      <family val="2"/>
      <charset val="161"/>
    </font>
    <font>
      <b/>
      <sz val="11"/>
      <color rgb="FFFF0000"/>
      <name val="Times New Roman"/>
      <family val="1"/>
      <charset val="161"/>
    </font>
    <font>
      <sz val="11"/>
      <color theme="9" tint="-0.249977111117893"/>
      <name val="Times New Roman"/>
      <family val="1"/>
      <charset val="161"/>
    </font>
    <font>
      <sz val="11"/>
      <color rgb="FFFFFF00"/>
      <name val="Times New Roman"/>
      <family val="1"/>
      <charset val="161"/>
    </font>
    <font>
      <b/>
      <sz val="11"/>
      <color theme="5" tint="-0.249977111117893"/>
      <name val="Times New Roman"/>
      <family val="1"/>
      <charset val="161"/>
    </font>
    <font>
      <b/>
      <sz val="11"/>
      <color theme="0"/>
      <name val="Times New Roman"/>
      <family val="1"/>
      <charset val="161"/>
    </font>
    <font>
      <sz val="11"/>
      <color theme="9" tint="-0.249977111117893"/>
      <name val="Calibri"/>
      <family val="2"/>
      <charset val="161"/>
      <scheme val="minor"/>
    </font>
    <font>
      <sz val="11"/>
      <color rgb="FF24241A"/>
      <name val="Times New Roman"/>
      <family val="1"/>
      <charset val="161"/>
    </font>
    <font>
      <b/>
      <sz val="11"/>
      <color theme="9" tint="-0.249977111117893"/>
      <name val="Times New Roman"/>
      <family val="1"/>
      <charset val="161"/>
    </font>
    <font>
      <b/>
      <sz val="11"/>
      <color rgb="FFFFFF00"/>
      <name val="Times New Roman"/>
      <family val="1"/>
      <charset val="161"/>
    </font>
    <font>
      <b/>
      <sz val="11"/>
      <color rgb="FF24241A"/>
      <name val="Times New Roman"/>
      <family val="1"/>
      <charset val="161"/>
    </font>
    <font>
      <b/>
      <sz val="14"/>
      <color rgb="FFC00000"/>
      <name val="Times New Roman"/>
      <family val="1"/>
      <charset val="161"/>
    </font>
    <font>
      <b/>
      <sz val="12"/>
      <color rgb="FFC00000"/>
      <name val="Times New Roman"/>
      <family val="1"/>
      <charset val="161"/>
    </font>
    <font>
      <b/>
      <sz val="16"/>
      <color rgb="FFC00000"/>
      <name val="Times New Roman"/>
      <family val="1"/>
      <charset val="161"/>
    </font>
    <font>
      <sz val="11"/>
      <color rgb="FF0070C0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sz val="11"/>
      <color rgb="FFFFFFFF"/>
      <name val="Times New Roman"/>
      <family val="1"/>
      <charset val="161"/>
    </font>
    <font>
      <b/>
      <sz val="11"/>
      <color rgb="FF000000"/>
      <name val="Times New Roman"/>
      <family val="1"/>
      <charset val="161"/>
    </font>
    <font>
      <b/>
      <sz val="14"/>
      <color rgb="FF000000"/>
      <name val="Times New Roman"/>
      <family val="1"/>
      <charset val="161"/>
    </font>
    <font>
      <b/>
      <sz val="12"/>
      <color rgb="FF000000"/>
      <name val="Times New Roman"/>
      <family val="1"/>
      <charset val="161"/>
    </font>
    <font>
      <b/>
      <sz val="16"/>
      <color rgb="FF000000"/>
      <name val="Times New Roman"/>
      <family val="1"/>
      <charset val="161"/>
    </font>
    <font>
      <sz val="11"/>
      <color rgb="FFE46D0A"/>
      <name val="Times New Roman"/>
      <family val="1"/>
      <charset val="161"/>
    </font>
    <font>
      <sz val="11"/>
      <color theme="3" tint="0.39997558519241921"/>
      <name val="Times New Roman"/>
      <family val="1"/>
      <charset val="161"/>
    </font>
    <font>
      <b/>
      <sz val="16"/>
      <color rgb="FFFFC000"/>
      <name val="Times New Roman"/>
      <family val="1"/>
      <charset val="161"/>
    </font>
    <font>
      <sz val="11"/>
      <color rgb="FFFFC000"/>
      <name val="Times New Roman"/>
      <family val="1"/>
      <charset val="161"/>
    </font>
    <font>
      <sz val="11"/>
      <color rgb="FF00B0F0"/>
      <name val="Times New Roman"/>
      <family val="1"/>
      <charset val="161"/>
    </font>
    <font>
      <b/>
      <sz val="16"/>
      <color theme="9" tint="-0.249977111117893"/>
      <name val="Times New Roman"/>
      <family val="1"/>
      <charset val="161"/>
    </font>
    <font>
      <b/>
      <sz val="11"/>
      <color rgb="FFFFC000"/>
      <name val="Times New Roman"/>
      <family val="1"/>
      <charset val="161"/>
    </font>
    <font>
      <b/>
      <sz val="9"/>
      <color indexed="13"/>
      <name val="Tahoma"/>
      <family val="2"/>
      <charset val="161"/>
    </font>
    <font>
      <sz val="9"/>
      <color indexed="13"/>
      <name val="Tahoma"/>
      <family val="2"/>
      <charset val="161"/>
    </font>
    <font>
      <sz val="9"/>
      <color indexed="10"/>
      <name val="Tahoma"/>
      <family val="2"/>
      <charset val="161"/>
    </font>
    <font>
      <sz val="9"/>
      <color indexed="34"/>
      <name val="Tahoma"/>
      <family val="2"/>
      <charset val="161"/>
    </font>
    <font>
      <b/>
      <sz val="9"/>
      <color indexed="10"/>
      <name val="Tahoma"/>
      <family val="2"/>
      <charset val="161"/>
    </font>
    <font>
      <b/>
      <sz val="11"/>
      <color rgb="FFE46D0A"/>
      <name val="Times New Roman"/>
      <family val="1"/>
      <charset val="161"/>
    </font>
    <font>
      <b/>
      <sz val="16"/>
      <color rgb="FFE46D0A"/>
      <name val="Times New Roman"/>
      <family val="1"/>
      <charset val="161"/>
    </font>
    <font>
      <sz val="12"/>
      <name val="Times New Roman"/>
      <family val="1"/>
      <charset val="161"/>
    </font>
    <font>
      <sz val="12"/>
      <color theme="9" tint="-0.249977111117893"/>
      <name val="Times New Roman"/>
      <family val="1"/>
      <charset val="161"/>
    </font>
  </fonts>
  <fills count="41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5D0B5"/>
        <bgColor indexed="64"/>
      </patternFill>
    </fill>
    <fill>
      <patternFill patternType="solid">
        <fgColor rgb="FFD5D0B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74996185186315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17ED8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899960325937681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F253F"/>
        <bgColor indexed="64"/>
      </patternFill>
    </fill>
    <fill>
      <patternFill patternType="solid">
        <fgColor rgb="FF0F2501"/>
        <bgColor indexed="64"/>
      </patternFill>
    </fill>
    <fill>
      <patternFill patternType="solid">
        <fgColor rgb="FF0F243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5BE97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/>
      <top style="thin">
        <color auto="1"/>
      </top>
      <bottom style="thin">
        <color rgb="FFC00000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E46D0A"/>
      </left>
      <right style="medium">
        <color rgb="FFE46D0A"/>
      </right>
      <top style="medium">
        <color rgb="FFE46D0A"/>
      </top>
      <bottom style="medium">
        <color rgb="FFE46D0A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2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1" fillId="2" borderId="0" xfId="0" applyFont="1" applyFill="1" applyBorder="1"/>
    <xf numFmtId="0" fontId="1" fillId="3" borderId="0" xfId="0" applyFont="1" applyFill="1" applyBorder="1"/>
    <xf numFmtId="0" fontId="1" fillId="0" borderId="0" xfId="0" applyFont="1" applyFill="1" applyBorder="1"/>
    <xf numFmtId="0" fontId="0" fillId="3" borderId="0" xfId="0" applyFill="1"/>
    <xf numFmtId="0" fontId="1" fillId="4" borderId="1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3" fillId="5" borderId="6" xfId="0" applyFont="1" applyFill="1" applyBorder="1"/>
    <xf numFmtId="0" fontId="1" fillId="6" borderId="4" xfId="0" applyFont="1" applyFill="1" applyBorder="1"/>
    <xf numFmtId="0" fontId="3" fillId="6" borderId="7" xfId="0" applyFont="1" applyFill="1" applyBorder="1"/>
    <xf numFmtId="0" fontId="1" fillId="6" borderId="6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3" borderId="9" xfId="0" applyFont="1" applyFill="1" applyBorder="1"/>
    <xf numFmtId="0" fontId="1" fillId="4" borderId="10" xfId="0" applyFont="1" applyFill="1" applyBorder="1"/>
    <xf numFmtId="0" fontId="1" fillId="5" borderId="11" xfId="0" applyFont="1" applyFill="1" applyBorder="1"/>
    <xf numFmtId="0" fontId="1" fillId="6" borderId="11" xfId="0" applyFont="1" applyFill="1" applyBorder="1"/>
    <xf numFmtId="0" fontId="1" fillId="8" borderId="8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9" borderId="8" xfId="0" applyFont="1" applyFill="1" applyBorder="1"/>
    <xf numFmtId="0" fontId="4" fillId="0" borderId="8" xfId="0" applyFont="1" applyBorder="1"/>
    <xf numFmtId="164" fontId="4" fillId="0" borderId="8" xfId="1" applyNumberFormat="1" applyFont="1" applyBorder="1"/>
    <xf numFmtId="0" fontId="1" fillId="9" borderId="9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5" fillId="11" borderId="8" xfId="0" applyFont="1" applyFill="1" applyBorder="1"/>
    <xf numFmtId="0" fontId="6" fillId="11" borderId="8" xfId="0" applyFont="1" applyFill="1" applyBorder="1"/>
    <xf numFmtId="0" fontId="5" fillId="0" borderId="8" xfId="0" applyFont="1" applyFill="1" applyBorder="1"/>
    <xf numFmtId="0" fontId="7" fillId="0" borderId="8" xfId="0" applyFont="1" applyFill="1" applyBorder="1"/>
    <xf numFmtId="0" fontId="0" fillId="9" borderId="8" xfId="0" applyFill="1" applyBorder="1"/>
    <xf numFmtId="0" fontId="1" fillId="0" borderId="8" xfId="0" applyFont="1" applyBorder="1"/>
    <xf numFmtId="0" fontId="1" fillId="0" borderId="9" xfId="0" applyFont="1" applyBorder="1"/>
    <xf numFmtId="0" fontId="10" fillId="12" borderId="8" xfId="0" applyFont="1" applyFill="1" applyBorder="1"/>
    <xf numFmtId="0" fontId="10" fillId="0" borderId="8" xfId="0" applyFont="1" applyFill="1" applyBorder="1"/>
    <xf numFmtId="0" fontId="0" fillId="0" borderId="8" xfId="0" applyFont="1" applyFill="1" applyBorder="1"/>
    <xf numFmtId="0" fontId="1" fillId="13" borderId="8" xfId="0" applyFont="1" applyFill="1" applyBorder="1"/>
    <xf numFmtId="0" fontId="1" fillId="13" borderId="9" xfId="0" applyFont="1" applyFill="1" applyBorder="1"/>
    <xf numFmtId="0" fontId="1" fillId="14" borderId="8" xfId="0" applyFont="1" applyFill="1" applyBorder="1"/>
    <xf numFmtId="0" fontId="1" fillId="14" borderId="9" xfId="0" applyFont="1" applyFill="1" applyBorder="1"/>
    <xf numFmtId="0" fontId="1" fillId="15" borderId="8" xfId="0" applyFont="1" applyFill="1" applyBorder="1"/>
    <xf numFmtId="0" fontId="1" fillId="15" borderId="9" xfId="0" applyFont="1" applyFill="1" applyBorder="1"/>
    <xf numFmtId="0" fontId="1" fillId="2" borderId="0" xfId="0" applyFont="1" applyFill="1"/>
    <xf numFmtId="0" fontId="11" fillId="3" borderId="0" xfId="0" applyFont="1" applyFill="1" applyBorder="1"/>
    <xf numFmtId="0" fontId="1" fillId="3" borderId="7" xfId="0" applyFont="1" applyFill="1" applyBorder="1"/>
    <xf numFmtId="0" fontId="11" fillId="3" borderId="7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2" xfId="0" applyFont="1" applyFill="1" applyBorder="1"/>
    <xf numFmtId="0" fontId="21" fillId="3" borderId="14" xfId="0" applyFont="1" applyFill="1" applyBorder="1"/>
    <xf numFmtId="0" fontId="1" fillId="3" borderId="14" xfId="0" applyFont="1" applyFill="1" applyBorder="1"/>
    <xf numFmtId="0" fontId="1" fillId="0" borderId="7" xfId="0" applyFont="1" applyFill="1" applyBorder="1"/>
    <xf numFmtId="0" fontId="21" fillId="3" borderId="10" xfId="0" applyFont="1" applyFill="1" applyBorder="1"/>
    <xf numFmtId="0" fontId="21" fillId="3" borderId="2" xfId="0" applyFont="1" applyFill="1" applyBorder="1"/>
    <xf numFmtId="0" fontId="21" fillId="3" borderId="1" xfId="0" applyFont="1" applyFill="1" applyBorder="1"/>
    <xf numFmtId="0" fontId="11" fillId="3" borderId="14" xfId="0" applyFont="1" applyFill="1" applyBorder="1"/>
    <xf numFmtId="0" fontId="1" fillId="3" borderId="13" xfId="0" applyFont="1" applyFill="1" applyBorder="1"/>
    <xf numFmtId="0" fontId="1" fillId="3" borderId="11" xfId="0" applyFont="1" applyFill="1" applyBorder="1"/>
    <xf numFmtId="0" fontId="7" fillId="0" borderId="7" xfId="0" applyFont="1" applyFill="1" applyBorder="1"/>
    <xf numFmtId="0" fontId="1" fillId="0" borderId="7" xfId="0" applyFont="1" applyBorder="1"/>
    <xf numFmtId="0" fontId="7" fillId="0" borderId="15" xfId="0" applyFont="1" applyFill="1" applyBorder="1"/>
    <xf numFmtId="0" fontId="7" fillId="0" borderId="3" xfId="0" applyFont="1" applyFill="1" applyBorder="1"/>
    <xf numFmtId="0" fontId="11" fillId="3" borderId="4" xfId="0" applyFont="1" applyFill="1" applyBorder="1"/>
    <xf numFmtId="0" fontId="1" fillId="0" borderId="15" xfId="0" applyFont="1" applyBorder="1"/>
    <xf numFmtId="0" fontId="7" fillId="0" borderId="13" xfId="0" applyFont="1" applyFill="1" applyBorder="1"/>
    <xf numFmtId="0" fontId="24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24" fillId="0" borderId="13" xfId="0" applyFont="1" applyFill="1" applyBorder="1"/>
    <xf numFmtId="0" fontId="11" fillId="3" borderId="6" xfId="0" applyFont="1" applyFill="1" applyBorder="1"/>
    <xf numFmtId="0" fontId="24" fillId="0" borderId="6" xfId="0" applyFont="1" applyFill="1" applyBorder="1"/>
    <xf numFmtId="0" fontId="7" fillId="0" borderId="1" xfId="0" applyFont="1" applyFill="1" applyBorder="1"/>
    <xf numFmtId="0" fontId="24" fillId="0" borderId="15" xfId="0" applyFont="1" applyFill="1" applyBorder="1"/>
    <xf numFmtId="0" fontId="7" fillId="0" borderId="5" xfId="0" applyFont="1" applyFill="1" applyBorder="1"/>
    <xf numFmtId="0" fontId="1" fillId="0" borderId="13" xfId="0" applyFont="1" applyBorder="1"/>
    <xf numFmtId="2" fontId="7" fillId="0" borderId="10" xfId="0" applyNumberFormat="1" applyFont="1" applyFill="1" applyBorder="1"/>
    <xf numFmtId="0" fontId="25" fillId="0" borderId="13" xfId="0" applyFont="1" applyFill="1" applyBorder="1"/>
    <xf numFmtId="0" fontId="1" fillId="0" borderId="4" xfId="0" applyFont="1" applyBorder="1"/>
    <xf numFmtId="2" fontId="26" fillId="0" borderId="9" xfId="0" applyNumberFormat="1" applyFont="1" applyFill="1" applyBorder="1"/>
    <xf numFmtId="0" fontId="7" fillId="0" borderId="11" xfId="0" applyFont="1" applyFill="1" applyBorder="1"/>
    <xf numFmtId="0" fontId="24" fillId="0" borderId="3" xfId="0" applyFont="1" applyFill="1" applyBorder="1"/>
    <xf numFmtId="0" fontId="24" fillId="0" borderId="1" xfId="0" applyFont="1" applyFill="1" applyBorder="1"/>
    <xf numFmtId="0" fontId="1" fillId="0" borderId="14" xfId="0" applyFont="1" applyBorder="1"/>
    <xf numFmtId="0" fontId="25" fillId="0" borderId="3" xfId="0" applyFont="1" applyFill="1" applyBorder="1"/>
    <xf numFmtId="0" fontId="7" fillId="0" borderId="2" xfId="0" applyFont="1" applyFill="1" applyBorder="1"/>
    <xf numFmtId="0" fontId="7" fillId="0" borderId="12" xfId="0" applyFont="1" applyFill="1" applyBorder="1"/>
    <xf numFmtId="0" fontId="7" fillId="0" borderId="9" xfId="0" applyFont="1" applyFill="1" applyBorder="1"/>
    <xf numFmtId="0" fontId="27" fillId="0" borderId="13" xfId="0" applyFont="1" applyFill="1" applyBorder="1"/>
    <xf numFmtId="0" fontId="1" fillId="18" borderId="0" xfId="0" applyFont="1" applyFill="1"/>
    <xf numFmtId="0" fontId="1" fillId="0" borderId="10" xfId="0" applyFont="1" applyBorder="1"/>
    <xf numFmtId="0" fontId="1" fillId="19" borderId="0" xfId="0" applyFont="1" applyFill="1" applyBorder="1"/>
    <xf numFmtId="0" fontId="1" fillId="19" borderId="0" xfId="0" applyFont="1" applyFill="1"/>
    <xf numFmtId="0" fontId="0" fillId="19" borderId="0" xfId="0" applyFill="1"/>
    <xf numFmtId="0" fontId="11" fillId="19" borderId="0" xfId="0" applyFont="1" applyFill="1"/>
    <xf numFmtId="0" fontId="3" fillId="18" borderId="12" xfId="0" applyFont="1" applyFill="1" applyBorder="1"/>
    <xf numFmtId="0" fontId="30" fillId="18" borderId="0" xfId="0" applyFont="1" applyFill="1" applyBorder="1"/>
    <xf numFmtId="0" fontId="1" fillId="18" borderId="12" xfId="0" applyFont="1" applyFill="1" applyBorder="1"/>
    <xf numFmtId="0" fontId="1" fillId="0" borderId="6" xfId="0" applyFont="1" applyBorder="1"/>
    <xf numFmtId="0" fontId="3" fillId="18" borderId="0" xfId="0" applyFont="1" applyFill="1"/>
    <xf numFmtId="0" fontId="12" fillId="18" borderId="0" xfId="0" applyFont="1" applyFill="1"/>
    <xf numFmtId="0" fontId="1" fillId="20" borderId="0" xfId="0" applyFont="1" applyFill="1"/>
    <xf numFmtId="0" fontId="1" fillId="0" borderId="11" xfId="0" applyFont="1" applyBorder="1"/>
    <xf numFmtId="0" fontId="3" fillId="0" borderId="0" xfId="0" applyFont="1"/>
    <xf numFmtId="0" fontId="1" fillId="6" borderId="7" xfId="0" applyFont="1" applyFill="1" applyBorder="1"/>
    <xf numFmtId="0" fontId="12" fillId="0" borderId="8" xfId="0" applyFont="1" applyBorder="1"/>
    <xf numFmtId="0" fontId="31" fillId="0" borderId="15" xfId="0" applyFont="1" applyBorder="1"/>
    <xf numFmtId="0" fontId="31" fillId="0" borderId="8" xfId="0" applyFont="1" applyBorder="1"/>
    <xf numFmtId="0" fontId="12" fillId="2" borderId="1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22" borderId="0" xfId="0" applyFont="1" applyFill="1" applyBorder="1"/>
    <xf numFmtId="0" fontId="1" fillId="8" borderId="7" xfId="0" applyFont="1" applyFill="1" applyBorder="1"/>
    <xf numFmtId="0" fontId="1" fillId="8" borderId="0" xfId="0" applyFont="1" applyFill="1" applyBorder="1"/>
    <xf numFmtId="0" fontId="3" fillId="8" borderId="0" xfId="0" applyFont="1" applyFill="1"/>
    <xf numFmtId="0" fontId="3" fillId="2" borderId="0" xfId="0" applyFont="1" applyFill="1" applyBorder="1"/>
    <xf numFmtId="0" fontId="1" fillId="7" borderId="0" xfId="0" applyFont="1" applyFill="1" applyBorder="1"/>
    <xf numFmtId="0" fontId="1" fillId="7" borderId="0" xfId="0" applyFont="1" applyFill="1"/>
    <xf numFmtId="0" fontId="0" fillId="7" borderId="0" xfId="0" applyFill="1"/>
    <xf numFmtId="0" fontId="1" fillId="0" borderId="2" xfId="0" applyFont="1" applyBorder="1"/>
    <xf numFmtId="0" fontId="1" fillId="0" borderId="3" xfId="0" applyFont="1" applyBorder="1"/>
    <xf numFmtId="0" fontId="1" fillId="0" borderId="12" xfId="0" applyFont="1" applyBorder="1"/>
    <xf numFmtId="0" fontId="1" fillId="0" borderId="0" xfId="0" applyFont="1" applyBorder="1"/>
    <xf numFmtId="0" fontId="1" fillId="20" borderId="0" xfId="0" applyFont="1" applyFill="1" applyBorder="1"/>
    <xf numFmtId="0" fontId="12" fillId="0" borderId="9" xfId="0" applyFont="1" applyBorder="1"/>
    <xf numFmtId="0" fontId="12" fillId="0" borderId="0" xfId="0" applyFont="1" applyFill="1" applyBorder="1"/>
    <xf numFmtId="0" fontId="12" fillId="0" borderId="0" xfId="0" applyFont="1" applyBorder="1"/>
    <xf numFmtId="0" fontId="3" fillId="0" borderId="9" xfId="0" applyFont="1" applyBorder="1"/>
    <xf numFmtId="0" fontId="21" fillId="0" borderId="9" xfId="0" applyFont="1" applyBorder="1"/>
    <xf numFmtId="0" fontId="1" fillId="8" borderId="0" xfId="0" applyFont="1" applyFill="1"/>
    <xf numFmtId="0" fontId="1" fillId="5" borderId="0" xfId="0" applyFont="1" applyFill="1" applyBorder="1"/>
    <xf numFmtId="0" fontId="1" fillId="13" borderId="0" xfId="0" applyFont="1" applyFill="1" applyBorder="1"/>
    <xf numFmtId="0" fontId="1" fillId="13" borderId="0" xfId="0" applyFont="1" applyFill="1"/>
    <xf numFmtId="0" fontId="0" fillId="13" borderId="0" xfId="0" applyFill="1"/>
    <xf numFmtId="0" fontId="1" fillId="0" borderId="1" xfId="0" applyFont="1" applyBorder="1"/>
    <xf numFmtId="0" fontId="1" fillId="20" borderId="7" xfId="0" applyFont="1" applyFill="1" applyBorder="1"/>
    <xf numFmtId="0" fontId="1" fillId="0" borderId="12" xfId="0" applyFont="1" applyFill="1" applyBorder="1"/>
    <xf numFmtId="0" fontId="1" fillId="8" borderId="12" xfId="0" applyFont="1" applyFill="1" applyBorder="1"/>
    <xf numFmtId="0" fontId="1" fillId="2" borderId="7" xfId="0" applyFont="1" applyFill="1" applyBorder="1"/>
    <xf numFmtId="0" fontId="3" fillId="0" borderId="0" xfId="0" applyFont="1" applyFill="1" applyBorder="1"/>
    <xf numFmtId="0" fontId="24" fillId="22" borderId="0" xfId="0" applyFont="1" applyFill="1" applyBorder="1"/>
    <xf numFmtId="0" fontId="3" fillId="8" borderId="0" xfId="0" applyFont="1" applyFill="1" applyBorder="1"/>
    <xf numFmtId="0" fontId="33" fillId="0" borderId="0" xfId="0" applyFont="1" applyFill="1" applyBorder="1"/>
    <xf numFmtId="0" fontId="16" fillId="0" borderId="0" xfId="0" applyFont="1" applyFill="1" applyBorder="1"/>
    <xf numFmtId="0" fontId="24" fillId="0" borderId="0" xfId="0" applyFont="1" applyFill="1" applyBorder="1"/>
    <xf numFmtId="0" fontId="1" fillId="9" borderId="0" xfId="0" applyFont="1" applyFill="1" applyBorder="1"/>
    <xf numFmtId="0" fontId="31" fillId="4" borderId="2" xfId="0" applyFont="1" applyFill="1" applyBorder="1"/>
    <xf numFmtId="0" fontId="31" fillId="4" borderId="3" xfId="0" applyFont="1" applyFill="1" applyBorder="1"/>
    <xf numFmtId="0" fontId="31" fillId="4" borderId="11" xfId="0" applyFont="1" applyFill="1" applyBorder="1"/>
    <xf numFmtId="0" fontId="31" fillId="8" borderId="8" xfId="0" applyFont="1" applyFill="1" applyBorder="1"/>
    <xf numFmtId="0" fontId="31" fillId="0" borderId="8" xfId="0" applyFont="1" applyFill="1" applyBorder="1"/>
    <xf numFmtId="0" fontId="31" fillId="9" borderId="8" xfId="0" applyFont="1" applyFill="1" applyBorder="1"/>
    <xf numFmtId="0" fontId="31" fillId="10" borderId="8" xfId="0" applyFont="1" applyFill="1" applyBorder="1"/>
    <xf numFmtId="0" fontId="35" fillId="0" borderId="8" xfId="0" applyFont="1" applyFill="1" applyBorder="1"/>
    <xf numFmtId="0" fontId="31" fillId="11" borderId="8" xfId="0" applyFont="1" applyFill="1" applyBorder="1"/>
    <xf numFmtId="0" fontId="35" fillId="9" borderId="8" xfId="0" applyFont="1" applyFill="1" applyBorder="1"/>
    <xf numFmtId="0" fontId="31" fillId="12" borderId="8" xfId="0" applyFont="1" applyFill="1" applyBorder="1"/>
    <xf numFmtId="0" fontId="31" fillId="15" borderId="8" xfId="0" applyFont="1" applyFill="1" applyBorder="1"/>
    <xf numFmtId="0" fontId="7" fillId="13" borderId="8" xfId="0" applyFont="1" applyFill="1" applyBorder="1"/>
    <xf numFmtId="0" fontId="7" fillId="14" borderId="8" xfId="0" applyFont="1" applyFill="1" applyBorder="1"/>
    <xf numFmtId="0" fontId="1" fillId="5" borderId="0" xfId="0" applyFont="1" applyFill="1"/>
    <xf numFmtId="0" fontId="0" fillId="5" borderId="0" xfId="0" applyFill="1"/>
    <xf numFmtId="0" fontId="3" fillId="0" borderId="0" xfId="0" applyFont="1" applyBorder="1"/>
    <xf numFmtId="0" fontId="1" fillId="23" borderId="0" xfId="0" applyFont="1" applyFill="1" applyBorder="1"/>
    <xf numFmtId="0" fontId="1" fillId="23" borderId="0" xfId="0" applyFont="1" applyFill="1"/>
    <xf numFmtId="0" fontId="0" fillId="23" borderId="0" xfId="0" applyFill="1"/>
    <xf numFmtId="0" fontId="16" fillId="0" borderId="0" xfId="0" applyFont="1"/>
    <xf numFmtId="0" fontId="1" fillId="24" borderId="0" xfId="0" applyFont="1" applyFill="1"/>
    <xf numFmtId="0" fontId="1" fillId="25" borderId="0" xfId="0" applyFont="1" applyFill="1"/>
    <xf numFmtId="0" fontId="1" fillId="0" borderId="0" xfId="0" applyFont="1" applyFill="1"/>
    <xf numFmtId="0" fontId="1" fillId="15" borderId="7" xfId="0" applyFont="1" applyFill="1" applyBorder="1"/>
    <xf numFmtId="0" fontId="37" fillId="0" borderId="0" xfId="0" applyFont="1"/>
    <xf numFmtId="0" fontId="1" fillId="26" borderId="0" xfId="0" applyFont="1" applyFill="1"/>
    <xf numFmtId="0" fontId="33" fillId="0" borderId="0" xfId="0" applyFont="1"/>
    <xf numFmtId="0" fontId="1" fillId="5" borderId="7" xfId="0" applyFont="1" applyFill="1" applyBorder="1"/>
    <xf numFmtId="0" fontId="1" fillId="15" borderId="0" xfId="0" applyFont="1" applyFill="1" applyBorder="1"/>
    <xf numFmtId="0" fontId="1" fillId="15" borderId="0" xfId="0" applyFont="1" applyFill="1"/>
    <xf numFmtId="0" fontId="11" fillId="15" borderId="0" xfId="0" applyFont="1" applyFill="1"/>
    <xf numFmtId="0" fontId="0" fillId="15" borderId="0" xfId="0" applyFill="1"/>
    <xf numFmtId="0" fontId="11" fillId="15" borderId="0" xfId="0" applyFont="1" applyFill="1" applyBorder="1"/>
    <xf numFmtId="0" fontId="32" fillId="15" borderId="0" xfId="0" applyFont="1" applyFill="1"/>
    <xf numFmtId="0" fontId="1" fillId="11" borderId="7" xfId="0" applyFont="1" applyFill="1" applyBorder="1"/>
    <xf numFmtId="0" fontId="3" fillId="0" borderId="2" xfId="0" applyFont="1" applyBorder="1"/>
    <xf numFmtId="0" fontId="30" fillId="4" borderId="14" xfId="0" applyFont="1" applyFill="1" applyBorder="1"/>
    <xf numFmtId="0" fontId="1" fillId="9" borderId="7" xfId="0" applyFont="1" applyFill="1" applyBorder="1"/>
    <xf numFmtId="0" fontId="14" fillId="0" borderId="0" xfId="0" applyFont="1"/>
    <xf numFmtId="0" fontId="1" fillId="8" borderId="4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10" borderId="7" xfId="0" applyFont="1" applyFill="1" applyBorder="1"/>
    <xf numFmtId="0" fontId="24" fillId="0" borderId="0" xfId="0" applyFont="1" applyBorder="1"/>
    <xf numFmtId="0" fontId="5" fillId="0" borderId="0" xfId="0" applyFont="1" applyBorder="1"/>
    <xf numFmtId="0" fontId="14" fillId="0" borderId="0" xfId="0" applyFont="1" applyFill="1" applyBorder="1"/>
    <xf numFmtId="0" fontId="12" fillId="7" borderId="7" xfId="0" applyFont="1" applyFill="1" applyBorder="1"/>
    <xf numFmtId="0" fontId="12" fillId="0" borderId="0" xfId="0" applyFont="1"/>
    <xf numFmtId="0" fontId="3" fillId="13" borderId="1" xfId="0" applyFont="1" applyFill="1" applyBorder="1"/>
    <xf numFmtId="0" fontId="11" fillId="0" borderId="0" xfId="0" applyFont="1" applyFill="1"/>
    <xf numFmtId="0" fontId="1" fillId="21" borderId="0" xfId="0" applyFont="1" applyFill="1" applyBorder="1"/>
    <xf numFmtId="0" fontId="38" fillId="22" borderId="0" xfId="0" applyFont="1" applyFill="1"/>
    <xf numFmtId="0" fontId="1" fillId="22" borderId="0" xfId="0" applyFont="1" applyFill="1"/>
    <xf numFmtId="0" fontId="3" fillId="0" borderId="1" xfId="0" applyFont="1" applyBorder="1"/>
    <xf numFmtId="0" fontId="1" fillId="6" borderId="0" xfId="0" applyFont="1" applyFill="1" applyBorder="1"/>
    <xf numFmtId="0" fontId="12" fillId="0" borderId="12" xfId="0" applyFont="1" applyBorder="1"/>
    <xf numFmtId="0" fontId="21" fillId="0" borderId="0" xfId="0" applyFont="1" applyBorder="1"/>
    <xf numFmtId="0" fontId="1" fillId="0" borderId="9" xfId="0" quotePrefix="1" applyFont="1" applyBorder="1"/>
    <xf numFmtId="0" fontId="1" fillId="5" borderId="15" xfId="0" applyFont="1" applyFill="1" applyBorder="1"/>
    <xf numFmtId="0" fontId="1" fillId="28" borderId="1" xfId="0" applyFont="1" applyFill="1" applyBorder="1"/>
    <xf numFmtId="0" fontId="1" fillId="29" borderId="1" xfId="0" applyFont="1" applyFill="1" applyBorder="1"/>
    <xf numFmtId="0" fontId="1" fillId="29" borderId="3" xfId="0" applyFont="1" applyFill="1" applyBorder="1"/>
    <xf numFmtId="0" fontId="1" fillId="28" borderId="9" xfId="0" applyFont="1" applyFill="1" applyBorder="1"/>
    <xf numFmtId="0" fontId="1" fillId="28" borderId="12" xfId="0" applyFont="1" applyFill="1" applyBorder="1"/>
    <xf numFmtId="0" fontId="12" fillId="29" borderId="9" xfId="0" applyFont="1" applyFill="1" applyBorder="1"/>
    <xf numFmtId="0" fontId="1" fillId="29" borderId="12" xfId="0" applyFont="1" applyFill="1" applyBorder="1"/>
    <xf numFmtId="0" fontId="12" fillId="29" borderId="12" xfId="0" applyFont="1" applyFill="1" applyBorder="1"/>
    <xf numFmtId="0" fontId="1" fillId="29" borderId="10" xfId="0" applyFont="1" applyFill="1" applyBorder="1"/>
    <xf numFmtId="0" fontId="1" fillId="28" borderId="10" xfId="0" applyFont="1" applyFill="1" applyBorder="1"/>
    <xf numFmtId="0" fontId="38" fillId="8" borderId="9" xfId="0" applyFont="1" applyFill="1" applyBorder="1"/>
    <xf numFmtId="0" fontId="1" fillId="20" borderId="12" xfId="0" applyFont="1" applyFill="1" applyBorder="1"/>
    <xf numFmtId="0" fontId="1" fillId="11" borderId="12" xfId="0" applyFont="1" applyFill="1" applyBorder="1"/>
    <xf numFmtId="0" fontId="1" fillId="30" borderId="12" xfId="0" applyFont="1" applyFill="1" applyBorder="1"/>
    <xf numFmtId="0" fontId="0" fillId="9" borderId="12" xfId="0" applyFill="1" applyBorder="1"/>
    <xf numFmtId="0" fontId="3" fillId="22" borderId="1" xfId="0" applyFont="1" applyFill="1" applyBorder="1"/>
    <xf numFmtId="0" fontId="3" fillId="22" borderId="3" xfId="0" applyFont="1" applyFill="1" applyBorder="1"/>
    <xf numFmtId="0" fontId="34" fillId="22" borderId="9" xfId="0" applyFont="1" applyFill="1" applyBorder="1"/>
    <xf numFmtId="0" fontId="12" fillId="7" borderId="12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2" fillId="11" borderId="0" xfId="0" applyFont="1" applyFill="1" applyBorder="1"/>
    <xf numFmtId="0" fontId="12" fillId="11" borderId="7" xfId="0" applyFont="1" applyFill="1" applyBorder="1"/>
    <xf numFmtId="0" fontId="7" fillId="0" borderId="0" xfId="0" applyFont="1"/>
    <xf numFmtId="0" fontId="7" fillId="0" borderId="0" xfId="0" applyFont="1" applyFill="1"/>
    <xf numFmtId="0" fontId="7" fillId="0" borderId="0" xfId="0" applyFont="1" applyBorder="1"/>
    <xf numFmtId="0" fontId="24" fillId="0" borderId="0" xfId="0" applyFont="1"/>
    <xf numFmtId="0" fontId="11" fillId="22" borderId="7" xfId="0" applyFont="1" applyFill="1" applyBorder="1"/>
    <xf numFmtId="0" fontId="34" fillId="22" borderId="0" xfId="0" applyFont="1" applyFill="1"/>
    <xf numFmtId="0" fontId="32" fillId="8" borderId="7" xfId="0" applyFont="1" applyFill="1" applyBorder="1"/>
    <xf numFmtId="0" fontId="38" fillId="8" borderId="0" xfId="0" applyFont="1" applyFill="1"/>
    <xf numFmtId="0" fontId="12" fillId="0" borderId="7" xfId="0" applyFont="1" applyFill="1" applyBorder="1"/>
    <xf numFmtId="0" fontId="12" fillId="0" borderId="7" xfId="0" applyFont="1" applyBorder="1"/>
    <xf numFmtId="0" fontId="34" fillId="22" borderId="2" xfId="0" applyFont="1" applyFill="1" applyBorder="1"/>
    <xf numFmtId="0" fontId="38" fillId="8" borderId="2" xfId="0" applyFont="1" applyFill="1" applyBorder="1"/>
    <xf numFmtId="0" fontId="12" fillId="14" borderId="7" xfId="0" applyFont="1" applyFill="1" applyBorder="1"/>
    <xf numFmtId="0" fontId="1" fillId="14" borderId="14" xfId="0" applyFont="1" applyFill="1" applyBorder="1"/>
    <xf numFmtId="0" fontId="1" fillId="14" borderId="13" xfId="0" applyFont="1" applyFill="1" applyBorder="1"/>
    <xf numFmtId="0" fontId="12" fillId="19" borderId="0" xfId="0" applyFont="1" applyFill="1"/>
    <xf numFmtId="0" fontId="34" fillId="19" borderId="0" xfId="0" applyFont="1" applyFill="1"/>
    <xf numFmtId="0" fontId="7" fillId="7" borderId="0" xfId="0" applyFont="1" applyFill="1" applyBorder="1"/>
    <xf numFmtId="0" fontId="7" fillId="6" borderId="7" xfId="0" applyFont="1" applyFill="1" applyBorder="1"/>
    <xf numFmtId="0" fontId="36" fillId="0" borderId="9" xfId="0" applyFont="1" applyBorder="1"/>
    <xf numFmtId="0" fontId="36" fillId="0" borderId="10" xfId="0" applyFont="1" applyBorder="1"/>
    <xf numFmtId="0" fontId="12" fillId="0" borderId="14" xfId="0" applyFont="1" applyBorder="1"/>
    <xf numFmtId="0" fontId="11" fillId="22" borderId="0" xfId="0" applyFont="1" applyFill="1"/>
    <xf numFmtId="0" fontId="36" fillId="0" borderId="7" xfId="0" applyFont="1" applyBorder="1"/>
    <xf numFmtId="0" fontId="7" fillId="0" borderId="7" xfId="0" applyFont="1" applyBorder="1"/>
    <xf numFmtId="0" fontId="32" fillId="8" borderId="0" xfId="0" applyFont="1" applyFill="1"/>
    <xf numFmtId="0" fontId="34" fillId="22" borderId="4" xfId="0" applyFont="1" applyFill="1" applyBorder="1"/>
    <xf numFmtId="0" fontId="1" fillId="22" borderId="5" xfId="0" applyFont="1" applyFill="1" applyBorder="1"/>
    <xf numFmtId="0" fontId="1" fillId="22" borderId="6" xfId="0" applyFont="1" applyFill="1" applyBorder="1"/>
    <xf numFmtId="0" fontId="38" fillId="8" borderId="4" xfId="0" applyFont="1" applyFill="1" applyBorder="1"/>
    <xf numFmtId="0" fontId="32" fillId="8" borderId="5" xfId="0" applyFont="1" applyFill="1" applyBorder="1"/>
    <xf numFmtId="0" fontId="32" fillId="8" borderId="6" xfId="0" applyFont="1" applyFill="1" applyBorder="1"/>
    <xf numFmtId="0" fontId="3" fillId="0" borderId="0" xfId="0" applyFont="1" applyFill="1"/>
    <xf numFmtId="0" fontId="1" fillId="18" borderId="1" xfId="0" applyFont="1" applyFill="1" applyBorder="1"/>
    <xf numFmtId="0" fontId="12" fillId="18" borderId="7" xfId="0" applyFont="1" applyFill="1" applyBorder="1"/>
    <xf numFmtId="0" fontId="1" fillId="18" borderId="9" xfId="0" applyFont="1" applyFill="1" applyBorder="1"/>
    <xf numFmtId="0" fontId="36" fillId="0" borderId="0" xfId="0" applyFont="1" applyBorder="1"/>
    <xf numFmtId="0" fontId="1" fillId="18" borderId="10" xfId="0" applyFont="1" applyFill="1" applyBorder="1"/>
    <xf numFmtId="0" fontId="1" fillId="18" borderId="15" xfId="0" applyFont="1" applyFill="1" applyBorder="1"/>
    <xf numFmtId="0" fontId="1" fillId="18" borderId="6" xfId="0" applyFont="1" applyFill="1" applyBorder="1"/>
    <xf numFmtId="0" fontId="34" fillId="0" borderId="0" xfId="0" applyFont="1" applyFill="1" applyBorder="1"/>
    <xf numFmtId="0" fontId="39" fillId="23" borderId="0" xfId="0" applyFont="1" applyFill="1"/>
    <xf numFmtId="0" fontId="1" fillId="0" borderId="1" xfId="0" applyFont="1" applyFill="1" applyBorder="1"/>
    <xf numFmtId="0" fontId="39" fillId="0" borderId="2" xfId="0" applyFont="1" applyFill="1" applyBorder="1"/>
    <xf numFmtId="0" fontId="1" fillId="0" borderId="10" xfId="0" applyFont="1" applyFill="1" applyBorder="1"/>
    <xf numFmtId="0" fontId="36" fillId="0" borderId="14" xfId="0" applyFont="1" applyFill="1" applyBorder="1"/>
    <xf numFmtId="0" fontId="1" fillId="0" borderId="14" xfId="0" applyFont="1" applyFill="1" applyBorder="1"/>
    <xf numFmtId="0" fontId="1" fillId="0" borderId="13" xfId="0" applyFont="1" applyFill="1" applyBorder="1"/>
    <xf numFmtId="0" fontId="34" fillId="3" borderId="0" xfId="0" applyFont="1" applyFill="1" applyBorder="1"/>
    <xf numFmtId="0" fontId="38" fillId="15" borderId="8" xfId="0" applyFont="1" applyFill="1" applyBorder="1"/>
    <xf numFmtId="0" fontId="1" fillId="18" borderId="7" xfId="0" applyFont="1" applyFill="1" applyBorder="1"/>
    <xf numFmtId="0" fontId="12" fillId="0" borderId="4" xfId="0" applyFont="1" applyBorder="1"/>
    <xf numFmtId="0" fontId="31" fillId="22" borderId="0" xfId="0" applyFont="1" applyFill="1" applyBorder="1"/>
    <xf numFmtId="0" fontId="31" fillId="22" borderId="12" xfId="0" applyFont="1" applyFill="1" applyBorder="1"/>
    <xf numFmtId="0" fontId="5" fillId="8" borderId="12" xfId="0" applyFont="1" applyFill="1" applyBorder="1"/>
    <xf numFmtId="0" fontId="11" fillId="5" borderId="0" xfId="0" applyFont="1" applyFill="1"/>
    <xf numFmtId="0" fontId="32" fillId="5" borderId="0" xfId="0" applyFont="1" applyFill="1"/>
    <xf numFmtId="0" fontId="3" fillId="0" borderId="2" xfId="0" applyFont="1" applyFill="1" applyBorder="1"/>
    <xf numFmtId="0" fontId="11" fillId="3" borderId="9" xfId="0" applyFont="1" applyFill="1" applyBorder="1"/>
    <xf numFmtId="0" fontId="3" fillId="5" borderId="0" xfId="0" applyFont="1" applyFill="1"/>
    <xf numFmtId="0" fontId="30" fillId="0" borderId="7" xfId="0" applyFont="1" applyFill="1" applyBorder="1"/>
    <xf numFmtId="0" fontId="7" fillId="20" borderId="0" xfId="0" applyFont="1" applyFill="1"/>
    <xf numFmtId="0" fontId="1" fillId="0" borderId="15" xfId="0" applyFont="1" applyFill="1" applyBorder="1"/>
    <xf numFmtId="0" fontId="13" fillId="0" borderId="7" xfId="0" applyFont="1" applyBorder="1"/>
    <xf numFmtId="0" fontId="11" fillId="22" borderId="11" xfId="0" applyFont="1" applyFill="1" applyBorder="1"/>
    <xf numFmtId="0" fontId="32" fillId="8" borderId="11" xfId="0" applyFont="1" applyFill="1" applyBorder="1"/>
    <xf numFmtId="0" fontId="1" fillId="2" borderId="11" xfId="0" applyFont="1" applyFill="1" applyBorder="1"/>
    <xf numFmtId="0" fontId="34" fillId="8" borderId="2" xfId="0" applyFont="1" applyFill="1" applyBorder="1"/>
    <xf numFmtId="0" fontId="11" fillId="8" borderId="0" xfId="0" applyFont="1" applyFill="1"/>
    <xf numFmtId="0" fontId="13" fillId="0" borderId="0" xfId="0" applyFont="1" applyBorder="1"/>
    <xf numFmtId="0" fontId="7" fillId="22" borderId="0" xfId="0" applyFont="1" applyFill="1"/>
    <xf numFmtId="0" fontId="13" fillId="22" borderId="7" xfId="0" applyFont="1" applyFill="1" applyBorder="1"/>
    <xf numFmtId="0" fontId="38" fillId="8" borderId="7" xfId="0" applyFont="1" applyFill="1" applyBorder="1"/>
    <xf numFmtId="0" fontId="3" fillId="5" borderId="0" xfId="0" applyFont="1" applyFill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1" fillId="0" borderId="7" xfId="0" applyFont="1" applyBorder="1"/>
    <xf numFmtId="0" fontId="31" fillId="0" borderId="0" xfId="0" applyFont="1"/>
    <xf numFmtId="0" fontId="13" fillId="31" borderId="0" xfId="0" applyFont="1" applyFill="1" applyBorder="1"/>
    <xf numFmtId="0" fontId="14" fillId="31" borderId="0" xfId="0" applyFont="1" applyFill="1" applyBorder="1"/>
    <xf numFmtId="0" fontId="1" fillId="31" borderId="0" xfId="0" applyFont="1" applyFill="1" applyBorder="1"/>
    <xf numFmtId="0" fontId="13" fillId="31" borderId="23" xfId="0" applyFont="1" applyFill="1" applyBorder="1"/>
    <xf numFmtId="0" fontId="14" fillId="31" borderId="24" xfId="0" applyFont="1" applyFill="1" applyBorder="1"/>
    <xf numFmtId="0" fontId="5" fillId="31" borderId="16" xfId="0" applyFont="1" applyFill="1" applyBorder="1"/>
    <xf numFmtId="0" fontId="5" fillId="31" borderId="0" xfId="0" applyFont="1" applyFill="1" applyBorder="1"/>
    <xf numFmtId="0" fontId="5" fillId="31" borderId="17" xfId="0" applyFont="1" applyFill="1" applyBorder="1"/>
    <xf numFmtId="2" fontId="5" fillId="31" borderId="18" xfId="0" applyNumberFormat="1" applyFont="1" applyFill="1" applyBorder="1"/>
    <xf numFmtId="0" fontId="40" fillId="31" borderId="19" xfId="0" applyFont="1" applyFill="1" applyBorder="1"/>
    <xf numFmtId="0" fontId="5" fillId="31" borderId="20" xfId="0" applyFont="1" applyFill="1" applyBorder="1"/>
    <xf numFmtId="0" fontId="41" fillId="31" borderId="21" xfId="0" applyFont="1" applyFill="1" applyBorder="1"/>
    <xf numFmtId="2" fontId="42" fillId="31" borderId="22" xfId="0" applyNumberFormat="1" applyFont="1" applyFill="1" applyBorder="1"/>
    <xf numFmtId="0" fontId="1" fillId="3" borderId="15" xfId="0" applyFont="1" applyFill="1" applyBorder="1"/>
    <xf numFmtId="0" fontId="12" fillId="32" borderId="0" xfId="0" applyFont="1" applyFill="1" applyBorder="1"/>
    <xf numFmtId="0" fontId="1" fillId="32" borderId="0" xfId="0" applyFont="1" applyFill="1" applyBorder="1"/>
    <xf numFmtId="0" fontId="11" fillId="32" borderId="0" xfId="0" applyFont="1" applyFill="1" applyBorder="1"/>
    <xf numFmtId="0" fontId="34" fillId="0" borderId="3" xfId="0" applyFont="1" applyFill="1" applyBorder="1"/>
    <xf numFmtId="0" fontId="38" fillId="0" borderId="3" xfId="0" applyFont="1" applyFill="1" applyBorder="1"/>
    <xf numFmtId="0" fontId="3" fillId="18" borderId="7" xfId="0" applyFont="1" applyFill="1" applyBorder="1"/>
    <xf numFmtId="0" fontId="1" fillId="18" borderId="4" xfId="0" applyFont="1" applyFill="1" applyBorder="1"/>
    <xf numFmtId="0" fontId="30" fillId="18" borderId="15" xfId="0" applyFont="1" applyFill="1" applyBorder="1"/>
    <xf numFmtId="0" fontId="3" fillId="18" borderId="11" xfId="0" applyFont="1" applyFill="1" applyBorder="1"/>
    <xf numFmtId="0" fontId="1" fillId="3" borderId="6" xfId="0" applyFont="1" applyFill="1" applyBorder="1"/>
    <xf numFmtId="0" fontId="11" fillId="3" borderId="15" xfId="0" applyFont="1" applyFill="1" applyBorder="1"/>
    <xf numFmtId="0" fontId="11" fillId="3" borderId="1" xfId="0" applyFont="1" applyFill="1" applyBorder="1"/>
    <xf numFmtId="0" fontId="27" fillId="0" borderId="3" xfId="0" applyFont="1" applyFill="1" applyBorder="1"/>
    <xf numFmtId="0" fontId="11" fillId="3" borderId="3" xfId="0" applyFont="1" applyFill="1" applyBorder="1"/>
    <xf numFmtId="0" fontId="1" fillId="3" borderId="8" xfId="0" applyFont="1" applyFill="1" applyBorder="1"/>
    <xf numFmtId="0" fontId="25" fillId="0" borderId="0" xfId="0" applyFont="1" applyFill="1" applyBorder="1"/>
    <xf numFmtId="0" fontId="1" fillId="2" borderId="2" xfId="0" applyFont="1" applyFill="1" applyBorder="1"/>
    <xf numFmtId="0" fontId="1" fillId="9" borderId="11" xfId="0" applyFont="1" applyFill="1" applyBorder="1"/>
    <xf numFmtId="0" fontId="11" fillId="3" borderId="0" xfId="0" applyFont="1" applyFill="1"/>
    <xf numFmtId="0" fontId="1" fillId="34" borderId="0" xfId="0" applyFont="1" applyFill="1"/>
    <xf numFmtId="0" fontId="5" fillId="3" borderId="0" xfId="0" applyFont="1" applyFill="1" applyBorder="1"/>
    <xf numFmtId="0" fontId="52" fillId="34" borderId="0" xfId="0" applyFont="1" applyFill="1"/>
    <xf numFmtId="0" fontId="5" fillId="34" borderId="2" xfId="0" applyFont="1" applyFill="1" applyBorder="1"/>
    <xf numFmtId="0" fontId="5" fillId="34" borderId="14" xfId="0" applyFont="1" applyFill="1" applyBorder="1"/>
    <xf numFmtId="0" fontId="5" fillId="34" borderId="3" xfId="0" applyFont="1" applyFill="1" applyBorder="1"/>
    <xf numFmtId="0" fontId="5" fillId="34" borderId="13" xfId="0" applyFont="1" applyFill="1" applyBorder="1"/>
    <xf numFmtId="0" fontId="53" fillId="34" borderId="26" xfId="0" applyFont="1" applyFill="1" applyBorder="1"/>
    <xf numFmtId="0" fontId="5" fillId="3" borderId="11" xfId="0" applyFont="1" applyFill="1" applyBorder="1"/>
    <xf numFmtId="0" fontId="1" fillId="35" borderId="0" xfId="0" applyFont="1" applyFill="1"/>
    <xf numFmtId="0" fontId="14" fillId="35" borderId="0" xfId="0" applyFont="1" applyFill="1"/>
    <xf numFmtId="0" fontId="21" fillId="35" borderId="25" xfId="0" applyFont="1" applyFill="1" applyBorder="1"/>
    <xf numFmtId="0" fontId="54" fillId="34" borderId="1" xfId="0" applyFont="1" applyFill="1" applyBorder="1"/>
    <xf numFmtId="0" fontId="54" fillId="34" borderId="10" xfId="0" applyFont="1" applyFill="1" applyBorder="1"/>
    <xf numFmtId="0" fontId="5" fillId="31" borderId="4" xfId="0" applyFont="1" applyFill="1" applyBorder="1"/>
    <xf numFmtId="0" fontId="5" fillId="31" borderId="1" xfId="0" applyFont="1" applyFill="1" applyBorder="1"/>
    <xf numFmtId="0" fontId="54" fillId="34" borderId="9" xfId="0" applyFont="1" applyFill="1" applyBorder="1"/>
    <xf numFmtId="0" fontId="1" fillId="0" borderId="4" xfId="0" applyFont="1" applyFill="1" applyBorder="1"/>
    <xf numFmtId="0" fontId="53" fillId="0" borderId="0" xfId="0" applyFont="1" applyFill="1" applyBorder="1"/>
    <xf numFmtId="0" fontId="1" fillId="0" borderId="6" xfId="0" applyFont="1" applyFill="1" applyBorder="1"/>
    <xf numFmtId="165" fontId="7" fillId="0" borderId="0" xfId="0" applyNumberFormat="1" applyFont="1" applyFill="1" applyBorder="1"/>
    <xf numFmtId="2" fontId="7" fillId="0" borderId="0" xfId="0" applyNumberFormat="1" applyFont="1" applyFill="1" applyBorder="1"/>
    <xf numFmtId="166" fontId="7" fillId="0" borderId="0" xfId="0" applyNumberFormat="1" applyFont="1" applyFill="1" applyBorder="1"/>
    <xf numFmtId="165" fontId="5" fillId="31" borderId="16" xfId="0" applyNumberFormat="1" applyFont="1" applyFill="1" applyBorder="1"/>
    <xf numFmtId="2" fontId="5" fillId="31" borderId="16" xfId="0" applyNumberFormat="1" applyFont="1" applyFill="1" applyBorder="1"/>
    <xf numFmtId="166" fontId="5" fillId="31" borderId="16" xfId="0" applyNumberFormat="1" applyFont="1" applyFill="1" applyBorder="1"/>
    <xf numFmtId="0" fontId="1" fillId="7" borderId="7" xfId="0" applyFont="1" applyFill="1" applyBorder="1"/>
    <xf numFmtId="0" fontId="54" fillId="31" borderId="0" xfId="0" applyFont="1" applyFill="1" applyBorder="1"/>
    <xf numFmtId="0" fontId="32" fillId="0" borderId="0" xfId="0" applyFont="1" applyFill="1"/>
    <xf numFmtId="0" fontId="11" fillId="0" borderId="0" xfId="0" applyFont="1" applyFill="1" applyBorder="1"/>
    <xf numFmtId="0" fontId="44" fillId="0" borderId="0" xfId="0" applyFont="1" applyFill="1" applyBorder="1"/>
    <xf numFmtId="0" fontId="13" fillId="0" borderId="0" xfId="0" applyFont="1" applyFill="1" applyBorder="1"/>
    <xf numFmtId="0" fontId="46" fillId="0" borderId="0" xfId="0" applyFont="1" applyFill="1" applyBorder="1"/>
    <xf numFmtId="0" fontId="43" fillId="0" borderId="0" xfId="0" applyFont="1" applyFill="1" applyBorder="1" applyAlignment="1">
      <alignment horizontal="right"/>
    </xf>
    <xf numFmtId="0" fontId="47" fillId="0" borderId="0" xfId="0" applyFont="1" applyFill="1" applyBorder="1"/>
    <xf numFmtId="0" fontId="48" fillId="0" borderId="0" xfId="0" applyFont="1" applyFill="1" applyBorder="1"/>
    <xf numFmtId="0" fontId="15" fillId="0" borderId="0" xfId="0" applyFont="1" applyFill="1" applyBorder="1"/>
    <xf numFmtId="0" fontId="50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right"/>
    </xf>
    <xf numFmtId="0" fontId="21" fillId="0" borderId="0" xfId="0" applyFont="1" applyFill="1" applyBorder="1"/>
    <xf numFmtId="0" fontId="12" fillId="3" borderId="0" xfId="0" applyFont="1" applyFill="1" applyBorder="1"/>
    <xf numFmtId="0" fontId="44" fillId="3" borderId="0" xfId="0" applyFont="1" applyFill="1" applyBorder="1"/>
    <xf numFmtId="0" fontId="45" fillId="3" borderId="0" xfId="0" applyFont="1" applyFill="1" applyBorder="1"/>
    <xf numFmtId="0" fontId="44" fillId="3" borderId="0" xfId="0" applyFont="1" applyFill="1" applyBorder="1" applyAlignment="1">
      <alignment horizontal="right"/>
    </xf>
    <xf numFmtId="0" fontId="49" fillId="3" borderId="0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8" xfId="0" applyFont="1" applyFill="1" applyBorder="1"/>
    <xf numFmtId="0" fontId="31" fillId="2" borderId="2" xfId="0" applyFont="1" applyFill="1" applyBorder="1"/>
    <xf numFmtId="0" fontId="0" fillId="3" borderId="0" xfId="0" applyFill="1" applyBorder="1"/>
    <xf numFmtId="14" fontId="1" fillId="0" borderId="0" xfId="0" applyNumberFormat="1" applyFont="1" applyBorder="1"/>
    <xf numFmtId="0" fontId="3" fillId="22" borderId="0" xfId="0" applyFont="1" applyFill="1" applyBorder="1"/>
    <xf numFmtId="0" fontId="51" fillId="0" borderId="0" xfId="0" applyFont="1" applyBorder="1"/>
    <xf numFmtId="0" fontId="9" fillId="0" borderId="0" xfId="0" applyFont="1" applyBorder="1"/>
    <xf numFmtId="0" fontId="3" fillId="2" borderId="1" xfId="0" applyFont="1" applyFill="1" applyBorder="1"/>
    <xf numFmtId="0" fontId="3" fillId="2" borderId="9" xfId="0" applyFont="1" applyFill="1" applyBorder="1"/>
    <xf numFmtId="0" fontId="1" fillId="10" borderId="0" xfId="0" applyFont="1" applyFill="1"/>
    <xf numFmtId="0" fontId="5" fillId="10" borderId="0" xfId="0" applyFont="1" applyFill="1"/>
    <xf numFmtId="0" fontId="1" fillId="27" borderId="0" xfId="0" applyFont="1" applyFill="1"/>
    <xf numFmtId="0" fontId="1" fillId="11" borderId="0" xfId="0" applyFont="1" applyFill="1"/>
    <xf numFmtId="0" fontId="1" fillId="9" borderId="0" xfId="0" applyFont="1" applyFill="1"/>
    <xf numFmtId="0" fontId="10" fillId="0" borderId="7" xfId="0" applyFont="1" applyBorder="1"/>
    <xf numFmtId="0" fontId="5" fillId="8" borderId="0" xfId="0" applyFont="1" applyFill="1"/>
    <xf numFmtId="0" fontId="10" fillId="0" borderId="0" xfId="0" applyFont="1"/>
    <xf numFmtId="0" fontId="5" fillId="8" borderId="7" xfId="0" applyFont="1" applyFill="1" applyBorder="1"/>
    <xf numFmtId="0" fontId="44" fillId="36" borderId="0" xfId="0" applyFont="1" applyFill="1"/>
    <xf numFmtId="0" fontId="12" fillId="33" borderId="0" xfId="0" applyFont="1" applyFill="1"/>
    <xf numFmtId="0" fontId="44" fillId="33" borderId="0" xfId="0" applyFont="1" applyFill="1"/>
    <xf numFmtId="0" fontId="45" fillId="33" borderId="0" xfId="0" applyFont="1" applyFill="1"/>
    <xf numFmtId="0" fontId="12" fillId="16" borderId="28" xfId="0" applyFont="1" applyFill="1" applyBorder="1"/>
    <xf numFmtId="0" fontId="13" fillId="16" borderId="0" xfId="0" applyFont="1" applyFill="1"/>
    <xf numFmtId="0" fontId="44" fillId="17" borderId="0" xfId="0" applyFont="1" applyFill="1"/>
    <xf numFmtId="0" fontId="44" fillId="37" borderId="28" xfId="0" applyFont="1" applyFill="1" applyBorder="1" applyAlignment="1">
      <alignment horizontal="right"/>
    </xf>
    <xf numFmtId="0" fontId="14" fillId="16" borderId="0" xfId="0" applyFont="1" applyFill="1"/>
    <xf numFmtId="0" fontId="44" fillId="16" borderId="0" xfId="0" applyFont="1" applyFill="1"/>
    <xf numFmtId="0" fontId="43" fillId="16" borderId="29" xfId="0" applyFont="1" applyFill="1" applyBorder="1" applyAlignment="1">
      <alignment horizontal="right"/>
    </xf>
    <xf numFmtId="0" fontId="44" fillId="16" borderId="31" xfId="0" applyFont="1" applyFill="1" applyBorder="1" applyAlignment="1">
      <alignment horizontal="right"/>
    </xf>
    <xf numFmtId="0" fontId="43" fillId="16" borderId="32" xfId="0" applyFont="1" applyFill="1" applyBorder="1" applyAlignment="1">
      <alignment horizontal="right"/>
    </xf>
    <xf numFmtId="0" fontId="43" fillId="16" borderId="28" xfId="0" applyFont="1" applyFill="1" applyBorder="1" applyAlignment="1">
      <alignment horizontal="right"/>
    </xf>
    <xf numFmtId="0" fontId="44" fillId="16" borderId="27" xfId="0" applyFont="1" applyFill="1" applyBorder="1"/>
    <xf numFmtId="0" fontId="49" fillId="16" borderId="34" xfId="0" applyFont="1" applyFill="1" applyBorder="1" applyAlignment="1">
      <alignment horizontal="right"/>
    </xf>
    <xf numFmtId="0" fontId="15" fillId="16" borderId="0" xfId="0" applyFont="1" applyFill="1"/>
    <xf numFmtId="0" fontId="50" fillId="16" borderId="28" xfId="0" applyFont="1" applyFill="1" applyBorder="1" applyAlignment="1">
      <alignment horizontal="right"/>
    </xf>
    <xf numFmtId="0" fontId="17" fillId="16" borderId="0" xfId="0" applyFont="1" applyFill="1"/>
    <xf numFmtId="0" fontId="44" fillId="16" borderId="33" xfId="0" applyFont="1" applyFill="1" applyBorder="1"/>
    <xf numFmtId="0" fontId="43" fillId="16" borderId="36" xfId="0" applyFont="1" applyFill="1" applyBorder="1" applyAlignment="1">
      <alignment horizontal="right"/>
    </xf>
    <xf numFmtId="0" fontId="47" fillId="16" borderId="37" xfId="0" applyFont="1" applyFill="1" applyBorder="1"/>
    <xf numFmtId="0" fontId="48" fillId="16" borderId="36" xfId="0" applyFont="1" applyFill="1" applyBorder="1"/>
    <xf numFmtId="0" fontId="44" fillId="36" borderId="33" xfId="0" applyFont="1" applyFill="1" applyBorder="1"/>
    <xf numFmtId="0" fontId="13" fillId="16" borderId="34" xfId="0" applyFont="1" applyFill="1" applyBorder="1"/>
    <xf numFmtId="0" fontId="44" fillId="37" borderId="34" xfId="0" applyFont="1" applyFill="1" applyBorder="1"/>
    <xf numFmtId="0" fontId="21" fillId="36" borderId="0" xfId="0" applyFont="1" applyFill="1"/>
    <xf numFmtId="0" fontId="14" fillId="16" borderId="27" xfId="0" applyFont="1" applyFill="1" applyBorder="1"/>
    <xf numFmtId="0" fontId="45" fillId="36" borderId="33" xfId="0" applyFont="1" applyFill="1" applyBorder="1"/>
    <xf numFmtId="0" fontId="44" fillId="35" borderId="0" xfId="0" applyFont="1" applyFill="1"/>
    <xf numFmtId="0" fontId="21" fillId="35" borderId="38" xfId="0" applyFont="1" applyFill="1" applyBorder="1"/>
    <xf numFmtId="0" fontId="45" fillId="36" borderId="0" xfId="0" applyFont="1" applyFill="1"/>
    <xf numFmtId="0" fontId="46" fillId="16" borderId="0" xfId="0" applyFont="1" applyFill="1"/>
    <xf numFmtId="0" fontId="21" fillId="36" borderId="33" xfId="0" applyFont="1" applyFill="1" applyBorder="1"/>
    <xf numFmtId="0" fontId="46" fillId="16" borderId="0" xfId="0" applyFont="1" applyFill="1"/>
    <xf numFmtId="0" fontId="44" fillId="36" borderId="32" xfId="0" applyFont="1" applyFill="1" applyBorder="1"/>
    <xf numFmtId="0" fontId="44" fillId="36" borderId="39" xfId="0" applyFont="1" applyFill="1" applyBorder="1"/>
    <xf numFmtId="0" fontId="46" fillId="38" borderId="28" xfId="0" applyFont="1" applyFill="1" applyBorder="1"/>
    <xf numFmtId="0" fontId="30" fillId="38" borderId="27" xfId="0" applyFont="1" applyFill="1" applyBorder="1"/>
    <xf numFmtId="0" fontId="44" fillId="38" borderId="34" xfId="0" applyFont="1" applyFill="1" applyBorder="1"/>
    <xf numFmtId="0" fontId="44" fillId="38" borderId="36" xfId="0" applyFont="1" applyFill="1" applyBorder="1"/>
    <xf numFmtId="0" fontId="44" fillId="0" borderId="0" xfId="0" applyFont="1" applyAlignment="1">
      <alignment horizontal="right"/>
    </xf>
    <xf numFmtId="0" fontId="44" fillId="38" borderId="28" xfId="0" applyFont="1" applyFill="1" applyBorder="1"/>
    <xf numFmtId="0" fontId="46" fillId="38" borderId="34" xfId="0" applyFont="1" applyFill="1" applyBorder="1"/>
    <xf numFmtId="0" fontId="12" fillId="38" borderId="34" xfId="0" applyFont="1" applyFill="1" applyBorder="1"/>
    <xf numFmtId="0" fontId="44" fillId="36" borderId="28" xfId="0" applyFont="1" applyFill="1" applyBorder="1"/>
    <xf numFmtId="0" fontId="44" fillId="36" borderId="34" xfId="0" applyFont="1" applyFill="1" applyBorder="1"/>
    <xf numFmtId="0" fontId="46" fillId="16" borderId="0" xfId="0" applyFont="1" applyFill="1"/>
    <xf numFmtId="0" fontId="7" fillId="0" borderId="0" xfId="0" applyFont="1" applyFill="1" applyBorder="1" applyAlignment="1">
      <alignment horizontal="right"/>
    </xf>
    <xf numFmtId="0" fontId="44" fillId="16" borderId="30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44" fillId="37" borderId="32" xfId="0" applyFont="1" applyFill="1" applyBorder="1"/>
    <xf numFmtId="0" fontId="5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54" fillId="31" borderId="11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44" fillId="37" borderId="39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3" fillId="2" borderId="0" xfId="0" applyFont="1" applyFill="1"/>
    <xf numFmtId="0" fontId="1" fillId="20" borderId="15" xfId="0" applyFont="1" applyFill="1" applyBorder="1"/>
    <xf numFmtId="0" fontId="1" fillId="23" borderId="15" xfId="0" applyFont="1" applyFill="1" applyBorder="1"/>
    <xf numFmtId="0" fontId="1" fillId="27" borderId="15" xfId="0" applyFont="1" applyFill="1" applyBorder="1"/>
    <xf numFmtId="0" fontId="1" fillId="9" borderId="15" xfId="0" applyFont="1" applyFill="1" applyBorder="1"/>
    <xf numFmtId="0" fontId="1" fillId="0" borderId="40" xfId="0" applyFont="1" applyBorder="1"/>
    <xf numFmtId="0" fontId="1" fillId="20" borderId="11" xfId="0" applyFont="1" applyFill="1" applyBorder="1"/>
    <xf numFmtId="0" fontId="1" fillId="23" borderId="11" xfId="0" applyFont="1" applyFill="1" applyBorder="1"/>
    <xf numFmtId="0" fontId="1" fillId="27" borderId="11" xfId="0" applyFont="1" applyFill="1" applyBorder="1"/>
    <xf numFmtId="0" fontId="43" fillId="0" borderId="0" xfId="0" applyFont="1"/>
    <xf numFmtId="0" fontId="21" fillId="0" borderId="0" xfId="0" applyFont="1"/>
    <xf numFmtId="0" fontId="1" fillId="14" borderId="0" xfId="0" applyFont="1" applyFill="1"/>
    <xf numFmtId="0" fontId="1" fillId="0" borderId="11" xfId="0" applyFont="1" applyFill="1" applyBorder="1"/>
    <xf numFmtId="0" fontId="7" fillId="22" borderId="0" xfId="0" applyFont="1" applyFill="1" applyBorder="1"/>
    <xf numFmtId="0" fontId="31" fillId="35" borderId="0" xfId="0" applyFont="1" applyFill="1"/>
    <xf numFmtId="0" fontId="21" fillId="35" borderId="0" xfId="0" applyFont="1" applyFill="1"/>
    <xf numFmtId="0" fontId="30" fillId="35" borderId="0" xfId="0" applyFont="1" applyFill="1"/>
    <xf numFmtId="0" fontId="55" fillId="35" borderId="0" xfId="0" applyFont="1" applyFill="1"/>
    <xf numFmtId="0" fontId="53" fillId="34" borderId="0" xfId="0" applyFont="1" applyFill="1"/>
    <xf numFmtId="0" fontId="53" fillId="34" borderId="0" xfId="0" applyFont="1" applyFill="1" applyBorder="1"/>
    <xf numFmtId="0" fontId="31" fillId="34" borderId="0" xfId="0" applyFont="1" applyFill="1"/>
    <xf numFmtId="0" fontId="53" fillId="31" borderId="26" xfId="0" applyFont="1" applyFill="1" applyBorder="1"/>
    <xf numFmtId="0" fontId="54" fillId="34" borderId="0" xfId="0" applyFont="1" applyFill="1"/>
    <xf numFmtId="0" fontId="56" fillId="0" borderId="7" xfId="0" applyFont="1" applyFill="1" applyBorder="1"/>
    <xf numFmtId="0" fontId="1" fillId="3" borderId="4" xfId="0" applyFont="1" applyFill="1" applyBorder="1"/>
    <xf numFmtId="0" fontId="12" fillId="0" borderId="15" xfId="0" applyFont="1" applyFill="1" applyBorder="1"/>
    <xf numFmtId="0" fontId="53" fillId="0" borderId="7" xfId="0" applyFont="1" applyFill="1" applyBorder="1"/>
    <xf numFmtId="0" fontId="3" fillId="0" borderId="5" xfId="0" applyFont="1" applyFill="1" applyBorder="1"/>
    <xf numFmtId="0" fontId="15" fillId="0" borderId="0" xfId="0" applyFont="1"/>
    <xf numFmtId="0" fontId="37" fillId="35" borderId="0" xfId="0" applyFont="1" applyFill="1" applyBorder="1"/>
    <xf numFmtId="0" fontId="12" fillId="2" borderId="11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43" fillId="2" borderId="4" xfId="0" applyFont="1" applyFill="1" applyBorder="1"/>
    <xf numFmtId="0" fontId="1" fillId="2" borderId="1" xfId="0" applyFont="1" applyFill="1" applyBorder="1"/>
    <xf numFmtId="2" fontId="1" fillId="2" borderId="3" xfId="0" applyNumberFormat="1" applyFont="1" applyFill="1" applyBorder="1"/>
    <xf numFmtId="0" fontId="43" fillId="2" borderId="7" xfId="0" applyFont="1" applyFill="1" applyBorder="1"/>
    <xf numFmtId="0" fontId="18" fillId="2" borderId="9" xfId="0" applyFont="1" applyFill="1" applyBorder="1"/>
    <xf numFmtId="2" fontId="43" fillId="2" borderId="7" xfId="0" applyNumberFormat="1" applyFont="1" applyFill="1" applyBorder="1"/>
    <xf numFmtId="0" fontId="19" fillId="2" borderId="10" xfId="0" applyFont="1" applyFill="1" applyBorder="1"/>
    <xf numFmtId="2" fontId="20" fillId="2" borderId="13" xfId="0" applyNumberFormat="1" applyFont="1" applyFill="1" applyBorder="1"/>
    <xf numFmtId="165" fontId="31" fillId="2" borderId="7" xfId="0" applyNumberFormat="1" applyFont="1" applyFill="1" applyBorder="1"/>
    <xf numFmtId="0" fontId="15" fillId="2" borderId="0" xfId="0" applyFont="1" applyFill="1" applyBorder="1"/>
    <xf numFmtId="0" fontId="15" fillId="2" borderId="2" xfId="0" applyFont="1" applyFill="1" applyBorder="1"/>
    <xf numFmtId="0" fontId="17" fillId="2" borderId="0" xfId="0" applyFont="1" applyFill="1" applyBorder="1"/>
    <xf numFmtId="0" fontId="1" fillId="2" borderId="14" xfId="0" applyFont="1" applyFill="1" applyBorder="1"/>
    <xf numFmtId="166" fontId="43" fillId="2" borderId="4" xfId="0" applyNumberFormat="1" applyFont="1" applyFill="1" applyBorder="1"/>
    <xf numFmtId="166" fontId="43" fillId="2" borderId="7" xfId="0" applyNumberFormat="1" applyFont="1" applyFill="1" applyBorder="1"/>
    <xf numFmtId="0" fontId="13" fillId="2" borderId="13" xfId="0" applyFont="1" applyFill="1" applyBorder="1"/>
    <xf numFmtId="0" fontId="14" fillId="2" borderId="3" xfId="0" applyFont="1" applyFill="1" applyBorder="1"/>
    <xf numFmtId="0" fontId="1" fillId="30" borderId="11" xfId="0" applyFont="1" applyFill="1" applyBorder="1"/>
    <xf numFmtId="0" fontId="21" fillId="36" borderId="33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12" fillId="39" borderId="28" xfId="0" applyFont="1" applyFill="1" applyBorder="1"/>
    <xf numFmtId="0" fontId="13" fillId="39" borderId="0" xfId="0" applyFont="1" applyFill="1"/>
    <xf numFmtId="0" fontId="44" fillId="39" borderId="0" xfId="0" applyFont="1" applyFill="1"/>
    <xf numFmtId="0" fontId="44" fillId="40" borderId="28" xfId="0" applyFont="1" applyFill="1" applyBorder="1" applyAlignment="1">
      <alignment horizontal="right"/>
    </xf>
    <xf numFmtId="0" fontId="14" fillId="39" borderId="0" xfId="0" applyFont="1" applyFill="1"/>
    <xf numFmtId="0" fontId="46" fillId="39" borderId="0" xfId="0" applyFont="1" applyFill="1"/>
    <xf numFmtId="0" fontId="15" fillId="39" borderId="0" xfId="0" applyFont="1" applyFill="1"/>
    <xf numFmtId="0" fontId="43" fillId="39" borderId="29" xfId="0" applyFont="1" applyFill="1" applyBorder="1" applyAlignment="1">
      <alignment horizontal="right"/>
    </xf>
    <xf numFmtId="0" fontId="44" fillId="39" borderId="30" xfId="0" applyFont="1" applyFill="1" applyBorder="1"/>
    <xf numFmtId="0" fontId="44" fillId="39" borderId="31" xfId="0" applyFont="1" applyFill="1" applyBorder="1" applyAlignment="1">
      <alignment horizontal="right"/>
    </xf>
    <xf numFmtId="0" fontId="43" fillId="39" borderId="32" xfId="0" applyFont="1" applyFill="1" applyBorder="1" applyAlignment="1">
      <alignment horizontal="right"/>
    </xf>
    <xf numFmtId="0" fontId="43" fillId="39" borderId="28" xfId="0" applyFont="1" applyFill="1" applyBorder="1" applyAlignment="1">
      <alignment horizontal="right"/>
    </xf>
    <xf numFmtId="0" fontId="47" fillId="39" borderId="0" xfId="0" applyFont="1" applyFill="1"/>
    <xf numFmtId="0" fontId="44" fillId="39" borderId="27" xfId="0" applyFont="1" applyFill="1" applyBorder="1"/>
    <xf numFmtId="0" fontId="48" fillId="39" borderId="33" xfId="0" applyFont="1" applyFill="1" applyBorder="1"/>
    <xf numFmtId="0" fontId="49" fillId="39" borderId="34" xfId="0" applyFont="1" applyFill="1" applyBorder="1" applyAlignment="1">
      <alignment horizontal="right"/>
    </xf>
    <xf numFmtId="0" fontId="50" fillId="39" borderId="28" xfId="0" applyFont="1" applyFill="1" applyBorder="1" applyAlignment="1">
      <alignment horizontal="right"/>
    </xf>
    <xf numFmtId="0" fontId="17" fillId="39" borderId="0" xfId="0" applyFont="1" applyFill="1"/>
    <xf numFmtId="0" fontId="44" fillId="39" borderId="33" xfId="0" applyFont="1" applyFill="1" applyBorder="1"/>
    <xf numFmtId="0" fontId="44" fillId="39" borderId="35" xfId="0" applyFont="1" applyFill="1" applyBorder="1"/>
    <xf numFmtId="0" fontId="44" fillId="39" borderId="27" xfId="0" applyFont="1" applyFill="1" applyBorder="1" applyAlignment="1">
      <alignment horizontal="right"/>
    </xf>
    <xf numFmtId="0" fontId="43" fillId="39" borderId="36" xfId="0" applyFont="1" applyFill="1" applyBorder="1" applyAlignment="1">
      <alignment horizontal="right"/>
    </xf>
    <xf numFmtId="0" fontId="47" fillId="39" borderId="37" xfId="0" applyFont="1" applyFill="1" applyBorder="1"/>
    <xf numFmtId="0" fontId="48" fillId="39" borderId="36" xfId="0" applyFont="1" applyFill="1" applyBorder="1"/>
    <xf numFmtId="0" fontId="13" fillId="39" borderId="34" xfId="0" applyFont="1" applyFill="1" applyBorder="1"/>
    <xf numFmtId="0" fontId="14" fillId="39" borderId="27" xfId="0" applyFont="1" applyFill="1" applyBorder="1"/>
    <xf numFmtId="0" fontId="50" fillId="35" borderId="0" xfId="0" applyFont="1" applyFill="1"/>
    <xf numFmtId="0" fontId="63" fillId="35" borderId="0" xfId="0" applyFont="1" applyFill="1"/>
    <xf numFmtId="0" fontId="62" fillId="35" borderId="0" xfId="0" applyFont="1" applyFill="1"/>
    <xf numFmtId="0" fontId="46" fillId="39" borderId="0" xfId="0" applyFont="1" applyFill="1"/>
    <xf numFmtId="0" fontId="11" fillId="33" borderId="0" xfId="0" applyFont="1" applyFill="1"/>
    <xf numFmtId="0" fontId="45" fillId="0" borderId="0" xfId="0" applyFont="1" applyFill="1"/>
    <xf numFmtId="0" fontId="44" fillId="0" borderId="0" xfId="0" applyFont="1" applyFill="1"/>
    <xf numFmtId="0" fontId="64" fillId="0" borderId="0" xfId="0" applyFont="1" applyFill="1"/>
    <xf numFmtId="0" fontId="7" fillId="0" borderId="0" xfId="0" applyFont="1" applyFill="1" applyBorder="1"/>
    <xf numFmtId="0" fontId="24" fillId="0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46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31" fillId="13" borderId="8" xfId="0" applyFont="1" applyFill="1" applyBorder="1"/>
    <xf numFmtId="0" fontId="31" fillId="14" borderId="8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31" fillId="0" borderId="7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7" fillId="8" borderId="0" xfId="0" applyFont="1" applyFill="1" applyBorder="1"/>
    <xf numFmtId="0" fontId="24" fillId="8" borderId="0" xfId="0" applyFont="1" applyFill="1" applyBorder="1"/>
    <xf numFmtId="0" fontId="11" fillId="8" borderId="0" xfId="0" applyFont="1" applyFill="1" applyBorder="1"/>
    <xf numFmtId="0" fontId="46" fillId="39" borderId="0" xfId="0" applyFont="1" applyFill="1"/>
    <xf numFmtId="0" fontId="46" fillId="16" borderId="0" xfId="0" applyFont="1" applyFill="1"/>
    <xf numFmtId="0" fontId="7" fillId="0" borderId="0" xfId="0" applyFont="1" applyFill="1" applyBorder="1"/>
    <xf numFmtId="0" fontId="24" fillId="2" borderId="0" xfId="0" applyFont="1" applyFill="1" applyBorder="1"/>
    <xf numFmtId="0" fontId="7" fillId="0" borderId="0" xfId="0" applyFont="1" applyFill="1" applyBorder="1"/>
    <xf numFmtId="0" fontId="24" fillId="0" borderId="0" xfId="0" applyFont="1" applyFill="1" applyBorder="1"/>
    <xf numFmtId="0" fontId="21" fillId="36" borderId="36" xfId="0" applyFont="1" applyFill="1" applyBorder="1"/>
    <xf numFmtId="0" fontId="21" fillId="36" borderId="33" xfId="0" applyFont="1" applyFill="1" applyBorder="1"/>
    <xf numFmtId="0" fontId="21" fillId="36" borderId="30" xfId="0" applyFont="1" applyFill="1" applyBorder="1"/>
    <xf numFmtId="0" fontId="21" fillId="36" borderId="35" xfId="0" applyFont="1" applyFill="1" applyBorder="1"/>
    <xf numFmtId="0" fontId="46" fillId="39" borderId="0" xfId="0" applyFont="1" applyFill="1"/>
    <xf numFmtId="0" fontId="44" fillId="39" borderId="30" xfId="0" applyFont="1" applyFill="1" applyBorder="1"/>
    <xf numFmtId="0" fontId="44" fillId="39" borderId="35" xfId="0" applyFont="1" applyFill="1" applyBorder="1"/>
    <xf numFmtId="0" fontId="14" fillId="35" borderId="0" xfId="0" applyFont="1" applyFill="1"/>
    <xf numFmtId="0" fontId="46" fillId="0" borderId="0" xfId="0" applyFont="1" applyFill="1" applyBorder="1"/>
    <xf numFmtId="0" fontId="21" fillId="0" borderId="0" xfId="0" applyFont="1" applyFill="1" applyBorder="1"/>
    <xf numFmtId="0" fontId="46" fillId="16" borderId="0" xfId="0" applyFont="1" applyFill="1"/>
    <xf numFmtId="0" fontId="7" fillId="0" borderId="0" xfId="0" applyFont="1" applyFill="1" applyBorder="1"/>
    <xf numFmtId="0" fontId="24" fillId="0" borderId="0" xfId="0" applyFont="1" applyFill="1" applyBorder="1"/>
    <xf numFmtId="0" fontId="44" fillId="16" borderId="35" xfId="0" applyFont="1" applyFill="1" applyBorder="1"/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0F2501"/>
      <color rgb="FF0F253F"/>
      <color rgb="FF0F243F"/>
      <color rgb="FF0F2500"/>
      <color rgb="FF0F0000"/>
      <color rgb="FF0FFFFF"/>
      <color rgb="FF5C5C5C"/>
      <color rgb="FF242424"/>
      <color rgb="FF212121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B1285"/>
  <sheetViews>
    <sheetView tabSelected="1" topLeftCell="AO1" zoomScale="120" zoomScaleNormal="120" workbookViewId="0">
      <selection activeCell="AP9" sqref="AP9"/>
    </sheetView>
  </sheetViews>
  <sheetFormatPr defaultRowHeight="15"/>
  <cols>
    <col min="1" max="1" width="3.5703125" style="115" customWidth="1"/>
    <col min="2" max="2" width="11.85546875" style="128" customWidth="1"/>
    <col min="3" max="3" width="10.140625" style="128" customWidth="1"/>
    <col min="4" max="4" width="9.140625" style="128"/>
    <col min="5" max="5" width="27" style="128" customWidth="1"/>
    <col min="6" max="6" width="4.28515625" style="128" customWidth="1"/>
    <col min="7" max="7" width="1.42578125" style="397" customWidth="1"/>
    <col min="8" max="8" width="0.85546875" style="5" customWidth="1"/>
    <col min="9" max="9" width="17.5703125" style="37" customWidth="1"/>
    <col min="10" max="10" width="9" style="112" customWidth="1"/>
    <col min="11" max="11" width="9.140625" style="112" customWidth="1"/>
    <col min="12" max="12" width="10.85546875" style="37" customWidth="1"/>
    <col min="13" max="13" width="11.140625" style="37" customWidth="1"/>
    <col min="14" max="14" width="11.42578125" style="37" customWidth="1"/>
    <col min="15" max="15" width="11" style="37" customWidth="1"/>
    <col min="16" max="16" width="10.85546875" style="37" customWidth="1"/>
    <col min="17" max="17" width="11.85546875" style="37" customWidth="1"/>
    <col min="18" max="18" width="19.85546875" style="22" customWidth="1"/>
    <col min="19" max="19" width="19.85546875" style="38" customWidth="1"/>
    <col min="20" max="20" width="0.85546875" style="5" customWidth="1"/>
    <col min="21" max="21" width="1.5703125" style="5" customWidth="1"/>
    <col min="22" max="22" width="4.5703125" style="6" customWidth="1"/>
    <col min="23" max="23" width="6.42578125" style="6" customWidth="1"/>
    <col min="24" max="24" width="42.7109375" style="6" customWidth="1"/>
    <col min="25" max="25" width="9.7109375" style="6" customWidth="1"/>
    <col min="26" max="26" width="3.85546875" style="395" customWidth="1"/>
    <col min="27" max="27" width="2.5703125" style="6" customWidth="1"/>
    <col min="28" max="28" width="3.140625" style="6" customWidth="1"/>
    <col min="29" max="29" width="14" style="6" customWidth="1"/>
    <col min="30" max="33" width="6.42578125" style="6" customWidth="1"/>
    <col min="34" max="34" width="2.140625" style="5" customWidth="1"/>
    <col min="35" max="35" width="10.5703125" style="6" customWidth="1"/>
    <col min="36" max="36" width="9.140625" style="1"/>
    <col min="37" max="37" width="8" style="1" customWidth="1"/>
    <col min="38" max="38" width="5.85546875" style="1" customWidth="1"/>
    <col min="39" max="40" width="3.85546875" style="1" customWidth="1"/>
    <col min="41" max="41" width="1.28515625" style="1" customWidth="1"/>
    <col min="42" max="42" width="42.28515625" style="1" customWidth="1"/>
    <col min="43" max="43" width="8.28515625" style="1" customWidth="1"/>
    <col min="44" max="44" width="17.7109375" style="1" customWidth="1"/>
    <col min="45" max="45" width="9.7109375" style="1" customWidth="1"/>
    <col min="46" max="46" width="15" style="1" customWidth="1"/>
    <col min="47" max="47" width="9.5703125" style="1" customWidth="1"/>
    <col min="48" max="55" width="9.140625" style="1"/>
    <col min="56" max="56" width="4.140625" style="1" customWidth="1"/>
    <col min="57" max="57" width="35.28515625" style="1" bestFit="1" customWidth="1"/>
    <col min="58" max="58" width="15.85546875" style="1" customWidth="1"/>
    <col min="59" max="59" width="11.42578125" style="1" customWidth="1"/>
    <col min="60" max="60" width="9.140625" style="1"/>
    <col min="61" max="61" width="13.28515625" style="1" customWidth="1"/>
    <col min="62" max="63" width="9.140625" style="1"/>
    <col min="64" max="64" width="9.42578125" style="1" customWidth="1"/>
    <col min="65" max="65" width="9.140625" style="1"/>
    <col min="66" max="66" width="2.7109375" style="1" customWidth="1"/>
    <col min="67" max="67" width="2.85546875" style="1" customWidth="1"/>
    <col min="68" max="68" width="8.5703125" style="1" customWidth="1"/>
    <col min="69" max="69" width="15.140625" style="1" customWidth="1"/>
    <col min="70" max="70" width="14.7109375" style="1" customWidth="1"/>
    <col min="71" max="71" width="15" style="1" customWidth="1"/>
    <col min="72" max="72" width="9.140625" style="1"/>
    <col min="73" max="73" width="12.28515625" style="1" customWidth="1"/>
    <col min="74" max="74" width="8.85546875" style="1"/>
    <col min="75" max="75" width="11.28515625" style="1" customWidth="1"/>
    <col min="76" max="76" width="12.7109375" style="1" customWidth="1"/>
    <col min="77" max="77" width="8.85546875" style="1"/>
    <col min="78" max="78" width="22.7109375" style="1" customWidth="1"/>
    <col min="79" max="79" width="14.42578125" style="1" customWidth="1"/>
    <col min="80" max="80" width="15.28515625" style="1" customWidth="1"/>
    <col min="81" max="81" width="8.85546875" style="1"/>
    <col min="82" max="82" width="13.7109375" style="1" customWidth="1"/>
    <col min="83" max="83" width="14" style="1" customWidth="1"/>
    <col min="84" max="87" width="9.140625" style="1"/>
    <col min="88" max="88" width="4.140625" style="1" customWidth="1"/>
    <col min="89" max="89" width="42.7109375" style="1" customWidth="1"/>
    <col min="90" max="90" width="19.85546875" style="1" customWidth="1"/>
    <col min="91" max="91" width="13" style="1" customWidth="1"/>
    <col min="92" max="92" width="40.140625" style="1" customWidth="1"/>
    <col min="93" max="93" width="9.42578125" style="1" customWidth="1"/>
    <col min="94" max="95" width="9.140625" style="1"/>
    <col min="96" max="96" width="3" style="1" customWidth="1"/>
    <col min="97" max="97" width="45.7109375" style="1" customWidth="1"/>
    <col min="98" max="100" width="9.140625" style="1"/>
    <col min="101" max="101" width="2.85546875" style="1" customWidth="1"/>
    <col min="102" max="102" width="9.140625" style="1"/>
    <col min="103" max="103" width="58.7109375" style="1" customWidth="1"/>
    <col min="104" max="106" width="9.140625" style="1"/>
    <col min="107" max="107" width="3.85546875" style="1" customWidth="1"/>
    <col min="108" max="108" width="25.28515625" style="1" customWidth="1"/>
    <col min="109" max="109" width="39.7109375" style="1" customWidth="1"/>
    <col min="110" max="110" width="9.140625" style="1"/>
    <col min="111" max="111" width="45.7109375" style="1" customWidth="1"/>
    <col min="112" max="112" width="9.140625" style="1"/>
    <col min="113" max="113" width="45.85546875" style="1" customWidth="1"/>
    <col min="114" max="114" width="9.140625" style="1"/>
    <col min="115" max="115" width="3.5703125" style="1" customWidth="1"/>
    <col min="116" max="116" width="9.140625" style="1"/>
    <col min="117" max="117" width="3.28515625" style="48" customWidth="1"/>
    <col min="118" max="118" width="27.42578125" style="1" customWidth="1"/>
    <col min="119" max="119" width="27.7109375" style="1" customWidth="1"/>
    <col min="120" max="120" width="18.28515625" style="1" customWidth="1"/>
    <col min="121" max="121" width="20.5703125" style="1" customWidth="1"/>
    <col min="122" max="122" width="9.140625" style="1"/>
    <col min="123" max="123" width="25.28515625" style="1" customWidth="1"/>
    <col min="124" max="124" width="3.7109375" style="1" customWidth="1"/>
    <col min="125" max="125" width="3.140625" style="1" customWidth="1"/>
    <col min="126" max="126" width="3.28515625" style="1" customWidth="1"/>
    <col min="127" max="127" width="45.5703125" style="1" customWidth="1"/>
    <col min="128" max="128" width="15" style="1" customWidth="1"/>
    <col min="129" max="129" width="9.140625" style="1"/>
    <col min="130" max="130" width="4.28515625" style="1" customWidth="1"/>
    <col min="131" max="240" width="9.140625" style="1"/>
  </cols>
  <sheetData>
    <row r="1" spans="1:288">
      <c r="A1" s="402" t="s">
        <v>3285</v>
      </c>
      <c r="B1" s="344"/>
      <c r="C1" s="344"/>
      <c r="D1" s="344"/>
      <c r="E1" s="344"/>
      <c r="F1" s="344"/>
      <c r="G1" s="52"/>
      <c r="H1" s="344"/>
      <c r="I1" s="344" t="s">
        <v>3809</v>
      </c>
      <c r="J1" s="396"/>
      <c r="K1" s="396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114"/>
      <c r="AA1" s="4"/>
      <c r="AB1" s="4"/>
      <c r="AC1" s="4"/>
      <c r="AD1" s="4"/>
      <c r="AE1" s="4"/>
      <c r="AF1" s="4"/>
      <c r="AG1" s="4"/>
      <c r="AH1" s="4"/>
      <c r="AI1" s="4" t="s">
        <v>3217</v>
      </c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N1" s="48" t="s">
        <v>3218</v>
      </c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</row>
    <row r="2" spans="1:288">
      <c r="A2" s="403" t="s">
        <v>3173</v>
      </c>
      <c r="B2" s="4"/>
      <c r="C2" s="4"/>
      <c r="D2" s="4"/>
      <c r="E2" s="4"/>
      <c r="F2" s="4"/>
      <c r="I2" s="8"/>
      <c r="J2" s="152"/>
      <c r="K2" s="153"/>
      <c r="L2" s="9" t="s">
        <v>1</v>
      </c>
      <c r="M2" s="10" t="s">
        <v>2</v>
      </c>
      <c r="N2" s="11" t="s">
        <v>3</v>
      </c>
      <c r="O2" s="12" t="s">
        <v>4</v>
      </c>
      <c r="P2" s="13" t="s">
        <v>5</v>
      </c>
      <c r="Q2" s="14"/>
      <c r="R2" s="15" t="s">
        <v>6</v>
      </c>
      <c r="S2" s="16" t="s">
        <v>6</v>
      </c>
      <c r="T2" s="17"/>
      <c r="V2" s="5"/>
      <c r="W2" s="5"/>
      <c r="X2" s="5"/>
      <c r="Y2" s="5"/>
      <c r="AA2" s="5"/>
      <c r="AB2" s="5"/>
      <c r="AC2" s="5"/>
      <c r="AD2" s="5"/>
      <c r="AE2" s="5"/>
      <c r="AF2" s="5"/>
      <c r="AG2" s="5"/>
      <c r="AI2" s="49" t="s">
        <v>2872</v>
      </c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</row>
    <row r="3" spans="1:288">
      <c r="B3" s="136" t="s">
        <v>3282</v>
      </c>
      <c r="C3" s="207" t="s">
        <v>3284</v>
      </c>
      <c r="I3" s="18" t="s">
        <v>7</v>
      </c>
      <c r="J3" s="154" t="s">
        <v>8</v>
      </c>
      <c r="K3" s="154" t="s">
        <v>9</v>
      </c>
      <c r="L3" s="19" t="s">
        <v>10</v>
      </c>
      <c r="M3" s="19" t="s">
        <v>11</v>
      </c>
      <c r="N3" s="19" t="s">
        <v>12</v>
      </c>
      <c r="O3" s="20" t="s">
        <v>13</v>
      </c>
      <c r="P3" s="20" t="s">
        <v>11</v>
      </c>
      <c r="Q3" s="20" t="s">
        <v>12</v>
      </c>
      <c r="R3" s="373" t="s">
        <v>14</v>
      </c>
      <c r="S3" s="373" t="s">
        <v>15</v>
      </c>
      <c r="T3" s="17"/>
      <c r="V3" s="96"/>
      <c r="W3" s="96"/>
      <c r="X3" s="96"/>
      <c r="Y3" s="96"/>
      <c r="AA3" s="96"/>
      <c r="AB3" s="5"/>
      <c r="AC3" s="96"/>
      <c r="AD3" s="96"/>
      <c r="AE3" s="96"/>
      <c r="AF3" s="96"/>
      <c r="AG3" s="96"/>
      <c r="AI3" s="99" t="s">
        <v>2818</v>
      </c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9" t="s">
        <v>2818</v>
      </c>
      <c r="BH3" s="97"/>
      <c r="BI3" s="97"/>
      <c r="BJ3" s="97"/>
      <c r="BK3" s="97"/>
      <c r="BL3" s="97"/>
      <c r="BM3" s="97"/>
      <c r="BN3" s="97"/>
      <c r="BO3" s="97"/>
      <c r="BP3" s="97"/>
      <c r="BQ3" s="97"/>
      <c r="BR3" s="97"/>
      <c r="BS3" s="97"/>
      <c r="BT3" s="97"/>
      <c r="BU3" s="97"/>
      <c r="BV3" s="97"/>
      <c r="BW3" s="97"/>
      <c r="BX3" s="97"/>
      <c r="BY3" s="97"/>
      <c r="BZ3" s="97"/>
      <c r="CA3" s="97"/>
      <c r="CB3" s="97"/>
      <c r="CC3" s="97"/>
      <c r="CD3" s="97"/>
      <c r="CE3" s="97"/>
      <c r="CF3" s="97"/>
      <c r="CG3" s="97"/>
      <c r="CH3" s="97"/>
      <c r="CI3" s="97"/>
      <c r="CJ3" s="97"/>
      <c r="CK3" s="97"/>
      <c r="CL3" s="97"/>
      <c r="CM3" s="97"/>
      <c r="CN3" s="97"/>
      <c r="CO3" s="97"/>
      <c r="CP3" s="97"/>
      <c r="CQ3" s="97"/>
      <c r="CR3" s="97"/>
      <c r="CS3" s="97"/>
      <c r="CT3" s="97"/>
      <c r="CU3" s="97"/>
      <c r="CV3" s="97"/>
      <c r="CW3" s="97"/>
      <c r="CX3" s="97"/>
      <c r="CY3" s="97"/>
      <c r="CZ3" s="97"/>
      <c r="DA3" s="97"/>
      <c r="DB3" s="97"/>
      <c r="DC3" s="97"/>
      <c r="DD3" s="97"/>
      <c r="DE3" s="97"/>
      <c r="DF3" s="97"/>
      <c r="DG3" s="97"/>
      <c r="DH3" s="97"/>
      <c r="DI3" s="97"/>
      <c r="DJ3" s="97"/>
      <c r="DK3" s="97"/>
      <c r="DL3" s="97"/>
      <c r="DN3" s="97"/>
      <c r="DO3" s="97"/>
      <c r="DP3" s="97"/>
      <c r="DQ3" s="97"/>
      <c r="DR3" s="97"/>
      <c r="DS3" s="97"/>
      <c r="DT3" s="97"/>
      <c r="DU3" s="97"/>
      <c r="DV3" s="97"/>
      <c r="DW3" s="97"/>
      <c r="DX3" s="97"/>
      <c r="DY3" s="97"/>
      <c r="DZ3" s="97"/>
      <c r="EA3" s="97"/>
      <c r="EB3" s="97"/>
      <c r="EC3" s="97"/>
      <c r="ED3" s="97"/>
      <c r="EE3" s="97"/>
      <c r="EF3" s="97"/>
      <c r="EG3" s="97"/>
      <c r="EH3" s="97"/>
      <c r="EI3" s="97"/>
      <c r="EJ3" s="97"/>
      <c r="EK3" s="97"/>
      <c r="EL3" s="97"/>
      <c r="EM3" s="97"/>
      <c r="EN3" s="97"/>
      <c r="EO3" s="97"/>
      <c r="EP3" s="97"/>
      <c r="EQ3" s="97"/>
      <c r="ER3" s="97"/>
      <c r="ES3" s="97"/>
      <c r="ET3" s="97"/>
      <c r="EU3" s="97"/>
      <c r="EV3" s="97"/>
      <c r="EW3" s="97"/>
      <c r="EX3" s="97"/>
      <c r="EY3" s="97"/>
      <c r="EZ3" s="97"/>
      <c r="FA3" s="97"/>
      <c r="FB3" s="97"/>
      <c r="FC3" s="97"/>
      <c r="FD3" s="97"/>
      <c r="FE3" s="97"/>
      <c r="FF3" s="97"/>
      <c r="FG3" s="97"/>
      <c r="FH3" s="97"/>
      <c r="FI3" s="97"/>
      <c r="FJ3" s="97"/>
      <c r="FK3" s="97"/>
      <c r="FL3" s="97"/>
      <c r="FM3" s="97"/>
      <c r="FN3" s="97"/>
      <c r="FO3" s="97"/>
      <c r="FP3" s="97"/>
      <c r="FQ3" s="97"/>
      <c r="FR3" s="97"/>
      <c r="FS3" s="97"/>
      <c r="FT3" s="97"/>
      <c r="FU3" s="97"/>
      <c r="FV3" s="97"/>
      <c r="FW3" s="97"/>
      <c r="FX3" s="97"/>
      <c r="FY3" s="97"/>
      <c r="FZ3" s="97"/>
      <c r="GA3" s="97"/>
      <c r="GB3" s="97"/>
      <c r="GC3" s="97"/>
      <c r="GD3" s="97"/>
      <c r="GE3" s="97"/>
      <c r="GF3" s="97"/>
      <c r="GG3" s="97"/>
      <c r="GH3" s="97"/>
      <c r="GI3" s="97"/>
      <c r="GJ3" s="97"/>
      <c r="GK3" s="97"/>
      <c r="GL3" s="97"/>
      <c r="GM3" s="97"/>
      <c r="GN3" s="97"/>
      <c r="GO3" s="97"/>
      <c r="GP3" s="97"/>
      <c r="GQ3" s="97"/>
      <c r="GR3" s="97"/>
      <c r="GS3" s="97"/>
      <c r="GT3" s="97"/>
      <c r="GU3" s="97"/>
      <c r="GV3" s="97"/>
      <c r="GW3" s="97"/>
      <c r="GX3" s="97"/>
      <c r="GY3" s="97"/>
      <c r="GZ3" s="97"/>
      <c r="HA3" s="97"/>
      <c r="HB3" s="97"/>
      <c r="HC3" s="97"/>
      <c r="HD3" s="97"/>
      <c r="HE3" s="97"/>
      <c r="HF3" s="97"/>
      <c r="HG3" s="97"/>
      <c r="HH3" s="97"/>
      <c r="HI3" s="97"/>
      <c r="HJ3" s="97"/>
      <c r="HK3" s="97"/>
      <c r="HL3" s="97"/>
      <c r="HM3" s="97"/>
      <c r="HN3" s="97"/>
      <c r="HO3" s="97"/>
      <c r="HP3" s="97"/>
      <c r="HQ3" s="97"/>
      <c r="HR3" s="97"/>
      <c r="HS3" s="97"/>
      <c r="HT3" s="97"/>
      <c r="HU3" s="97"/>
      <c r="HV3" s="97"/>
      <c r="HW3" s="97"/>
      <c r="HX3" s="97"/>
      <c r="HY3" s="97"/>
      <c r="HZ3" s="97"/>
      <c r="IA3" s="97"/>
      <c r="IB3" s="97"/>
      <c r="IC3" s="97"/>
      <c r="ID3" s="97"/>
      <c r="IE3" s="97"/>
      <c r="IF3" s="97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  <c r="IV3" s="98"/>
      <c r="IW3" s="98"/>
      <c r="IX3" s="98"/>
      <c r="IY3" s="98"/>
      <c r="IZ3" s="98"/>
      <c r="JA3" s="98"/>
      <c r="JB3" s="98"/>
      <c r="JC3" s="98"/>
      <c r="JD3" s="98"/>
      <c r="JE3" s="98"/>
      <c r="JF3" s="98"/>
      <c r="JG3" s="98"/>
      <c r="JH3" s="98"/>
      <c r="JI3" s="98"/>
      <c r="JJ3" s="98"/>
      <c r="JK3" s="98"/>
      <c r="JL3" s="98"/>
      <c r="JM3" s="98"/>
      <c r="JN3" s="98"/>
      <c r="JO3" s="98"/>
      <c r="JP3" s="98"/>
      <c r="JQ3" s="98"/>
      <c r="JR3" s="98"/>
      <c r="JS3" s="98"/>
      <c r="JT3" s="98"/>
      <c r="JU3" s="98"/>
      <c r="JV3" s="98"/>
      <c r="JW3" s="98"/>
      <c r="JX3" s="98"/>
      <c r="JY3" s="98"/>
      <c r="JZ3" s="98"/>
      <c r="KA3" s="98"/>
      <c r="KB3" s="98"/>
    </row>
    <row r="4" spans="1:288">
      <c r="B4" s="136" t="s">
        <v>3283</v>
      </c>
      <c r="C4" s="207" t="s">
        <v>18</v>
      </c>
      <c r="I4" s="57"/>
      <c r="J4" s="583" t="s">
        <v>3261</v>
      </c>
      <c r="K4" s="583" t="s">
        <v>3261</v>
      </c>
      <c r="L4" s="22" t="s">
        <v>16</v>
      </c>
      <c r="M4" s="22" t="s">
        <v>17</v>
      </c>
      <c r="N4" s="22" t="s">
        <v>18</v>
      </c>
      <c r="O4" s="22" t="s">
        <v>16</v>
      </c>
      <c r="P4" s="22" t="s">
        <v>19</v>
      </c>
      <c r="Q4" s="22" t="s">
        <v>18</v>
      </c>
      <c r="R4" s="22" t="s">
        <v>20</v>
      </c>
      <c r="S4" s="23" t="s">
        <v>21</v>
      </c>
      <c r="V4" s="122"/>
      <c r="W4" s="122"/>
      <c r="X4" s="122"/>
      <c r="Y4" s="122"/>
      <c r="AA4" s="122"/>
      <c r="AB4" s="5"/>
      <c r="AC4" s="122"/>
      <c r="AD4" s="122"/>
      <c r="AE4" s="122"/>
      <c r="AF4" s="122"/>
      <c r="AG4" s="122"/>
      <c r="AI4" s="122" t="s">
        <v>2864</v>
      </c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97"/>
      <c r="BE4" s="123"/>
      <c r="BF4" s="123"/>
      <c r="BG4" s="123"/>
      <c r="BH4" s="123"/>
      <c r="BI4" s="123"/>
      <c r="BJ4" s="123"/>
      <c r="BK4" s="123"/>
      <c r="BL4" s="123"/>
      <c r="BM4" s="123"/>
      <c r="BN4" s="97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2" t="s">
        <v>2864</v>
      </c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  <c r="IW4" s="124"/>
      <c r="IX4" s="124"/>
      <c r="IY4" s="124"/>
      <c r="IZ4" s="124"/>
      <c r="JA4" s="124"/>
      <c r="JB4" s="124"/>
      <c r="JC4" s="124"/>
      <c r="JD4" s="124"/>
      <c r="JE4" s="124"/>
      <c r="JF4" s="124"/>
      <c r="JG4" s="124"/>
      <c r="JH4" s="124"/>
      <c r="JI4" s="124"/>
      <c r="JJ4" s="124"/>
      <c r="JK4" s="124"/>
      <c r="JL4" s="124"/>
      <c r="JM4" s="124"/>
      <c r="JN4" s="124"/>
      <c r="JO4" s="124"/>
      <c r="JP4" s="124"/>
      <c r="JQ4" s="124"/>
      <c r="JR4" s="124"/>
      <c r="JS4" s="124"/>
      <c r="JT4" s="124"/>
      <c r="JU4" s="124"/>
      <c r="JV4" s="124"/>
      <c r="JW4" s="124"/>
      <c r="JX4" s="124"/>
      <c r="JY4" s="124"/>
      <c r="JZ4" s="124"/>
      <c r="KA4" s="124"/>
      <c r="KB4" s="124"/>
    </row>
    <row r="5" spans="1:288">
      <c r="B5" s="398">
        <v>43143</v>
      </c>
      <c r="C5" s="128">
        <v>913</v>
      </c>
      <c r="I5" s="21" t="s">
        <v>22</v>
      </c>
      <c r="J5" s="155" t="s">
        <v>23</v>
      </c>
      <c r="K5" s="155" t="s">
        <v>23</v>
      </c>
      <c r="L5" s="21" t="s">
        <v>3821</v>
      </c>
      <c r="M5" s="21" t="s">
        <v>3822</v>
      </c>
      <c r="N5" s="21" t="s">
        <v>3823</v>
      </c>
      <c r="O5" s="21" t="s">
        <v>3824</v>
      </c>
      <c r="P5" s="21" t="s">
        <v>3825</v>
      </c>
      <c r="Q5" s="21" t="s">
        <v>3826</v>
      </c>
      <c r="R5" s="21" t="s">
        <v>3827</v>
      </c>
      <c r="S5" s="21" t="s">
        <v>3828</v>
      </c>
      <c r="V5" s="137"/>
      <c r="W5" s="137"/>
      <c r="X5" s="137"/>
      <c r="Y5" s="137"/>
      <c r="AA5" s="137"/>
      <c r="AB5" s="5"/>
      <c r="AC5" s="137"/>
      <c r="AD5" s="137"/>
      <c r="AE5" s="137"/>
      <c r="AF5" s="137"/>
      <c r="AG5" s="137"/>
      <c r="AI5" s="137" t="s">
        <v>2871</v>
      </c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97"/>
      <c r="BE5" s="138"/>
      <c r="BF5" s="138"/>
      <c r="BG5" s="138"/>
      <c r="BH5" s="138"/>
      <c r="BI5" s="138"/>
      <c r="BJ5" s="138"/>
      <c r="BK5" s="138"/>
      <c r="BL5" s="138"/>
      <c r="BM5" s="138"/>
      <c r="BN5" s="97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23"/>
      <c r="CK5" s="138"/>
      <c r="CL5" s="138"/>
      <c r="CM5" s="138"/>
      <c r="CN5" s="138"/>
      <c r="CO5" s="138"/>
      <c r="CP5" s="138"/>
      <c r="CQ5" s="138"/>
      <c r="CR5" s="138"/>
      <c r="CS5" s="138" t="s">
        <v>2871</v>
      </c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8"/>
      <c r="HB5" s="138"/>
      <c r="HC5" s="138"/>
      <c r="HD5" s="138"/>
      <c r="HE5" s="138"/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38"/>
      <c r="HZ5" s="138"/>
      <c r="IA5" s="138"/>
      <c r="IB5" s="138"/>
      <c r="IC5" s="138"/>
      <c r="ID5" s="138"/>
      <c r="IE5" s="138"/>
      <c r="IF5" s="138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  <c r="IU5" s="139"/>
      <c r="IV5" s="139"/>
      <c r="IW5" s="139"/>
      <c r="IX5" s="139"/>
      <c r="IY5" s="139"/>
      <c r="IZ5" s="139"/>
      <c r="JA5" s="139"/>
      <c r="JB5" s="139"/>
      <c r="JC5" s="139"/>
      <c r="JD5" s="139"/>
      <c r="JE5" s="139"/>
      <c r="JF5" s="139"/>
      <c r="JG5" s="139"/>
      <c r="JH5" s="139"/>
      <c r="JI5" s="139"/>
      <c r="JJ5" s="139"/>
      <c r="JK5" s="139"/>
      <c r="JL5" s="139"/>
      <c r="JM5" s="139"/>
      <c r="JN5" s="139"/>
      <c r="JO5" s="139"/>
      <c r="JP5" s="139"/>
      <c r="JQ5" s="139"/>
      <c r="JR5" s="139"/>
      <c r="JS5" s="139"/>
      <c r="JT5" s="139"/>
      <c r="JU5" s="139"/>
      <c r="JV5" s="139"/>
      <c r="JW5" s="139"/>
      <c r="JX5" s="139"/>
      <c r="JY5" s="139"/>
      <c r="JZ5" s="139"/>
      <c r="KA5" s="139"/>
      <c r="KB5" s="139"/>
    </row>
    <row r="6" spans="1:288">
      <c r="B6" s="398"/>
      <c r="I6" s="22"/>
      <c r="J6" s="156" t="s">
        <v>24</v>
      </c>
      <c r="K6" s="156" t="s">
        <v>24</v>
      </c>
      <c r="L6" s="22">
        <v>5</v>
      </c>
      <c r="M6" s="22">
        <v>46</v>
      </c>
      <c r="N6" s="22">
        <v>9.8000000000000007</v>
      </c>
      <c r="O6" s="22">
        <v>18</v>
      </c>
      <c r="P6" s="22">
        <v>19</v>
      </c>
      <c r="Q6" s="22">
        <v>55</v>
      </c>
      <c r="R6" s="22" t="s">
        <v>25</v>
      </c>
      <c r="S6" s="23" t="s">
        <v>26</v>
      </c>
      <c r="V6" s="136"/>
      <c r="W6" s="136"/>
      <c r="X6" s="136"/>
      <c r="Y6" s="136"/>
      <c r="AA6" s="136"/>
      <c r="AB6" s="5"/>
      <c r="AC6" s="136"/>
      <c r="AD6" s="136"/>
      <c r="AE6" s="136"/>
      <c r="AF6" s="136"/>
      <c r="AG6" s="136"/>
      <c r="AI6" s="136" t="s">
        <v>2902</v>
      </c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97"/>
      <c r="BE6" s="166"/>
      <c r="BF6" s="166"/>
      <c r="BG6" s="166"/>
      <c r="BH6" s="166"/>
      <c r="BI6" s="166"/>
      <c r="BJ6" s="166"/>
      <c r="BK6" s="166"/>
      <c r="BL6" s="166"/>
      <c r="BM6" s="166"/>
      <c r="BN6" s="97"/>
      <c r="BO6" s="166"/>
      <c r="BP6" s="166"/>
      <c r="BQ6" s="136" t="s">
        <v>2902</v>
      </c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23"/>
      <c r="CK6" s="166"/>
      <c r="CL6" s="166"/>
      <c r="CM6" s="166"/>
      <c r="CN6" s="166"/>
      <c r="CO6" s="166"/>
      <c r="CP6" s="166"/>
      <c r="CQ6" s="166"/>
      <c r="CR6" s="138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  <c r="IS6" s="167"/>
      <c r="IT6" s="167"/>
      <c r="IU6" s="167"/>
      <c r="IV6" s="167"/>
      <c r="IW6" s="167"/>
      <c r="IX6" s="167"/>
      <c r="IY6" s="167"/>
      <c r="IZ6" s="167"/>
      <c r="JA6" s="167"/>
      <c r="JB6" s="167"/>
      <c r="JC6" s="167"/>
      <c r="JD6" s="167"/>
      <c r="JE6" s="167"/>
      <c r="JF6" s="167"/>
      <c r="JG6" s="167"/>
      <c r="JH6" s="167"/>
      <c r="JI6" s="167"/>
      <c r="JJ6" s="167"/>
      <c r="JK6" s="167"/>
      <c r="JL6" s="167"/>
      <c r="JM6" s="167"/>
      <c r="JN6" s="167"/>
      <c r="JO6" s="167"/>
      <c r="JP6" s="167"/>
      <c r="JQ6" s="167"/>
      <c r="JR6" s="167"/>
      <c r="JS6" s="167"/>
      <c r="JT6" s="167"/>
      <c r="JU6" s="167"/>
      <c r="JV6" s="167"/>
      <c r="JW6" s="167"/>
      <c r="JX6" s="167"/>
      <c r="JY6" s="167"/>
      <c r="JZ6" s="167"/>
      <c r="KA6" s="167"/>
      <c r="KB6" s="167"/>
    </row>
    <row r="7" spans="1:288">
      <c r="B7" s="398"/>
      <c r="I7" s="22"/>
      <c r="J7" s="156" t="s">
        <v>27</v>
      </c>
      <c r="K7" s="156" t="s">
        <v>27</v>
      </c>
      <c r="L7" s="22">
        <v>21</v>
      </c>
      <c r="M7" s="22">
        <v>5</v>
      </c>
      <c r="N7" s="22">
        <v>32</v>
      </c>
      <c r="O7" s="22">
        <v>-4</v>
      </c>
      <c r="P7" s="22">
        <v>-21</v>
      </c>
      <c r="Q7" s="22">
        <v>-43</v>
      </c>
      <c r="S7" s="23"/>
      <c r="V7" s="169"/>
      <c r="W7" s="169"/>
      <c r="X7" s="169"/>
      <c r="Y7" s="169"/>
      <c r="AA7" s="169"/>
      <c r="AB7" s="5"/>
      <c r="AC7" s="169"/>
      <c r="AD7" s="169"/>
      <c r="AE7" s="169"/>
      <c r="AF7" s="169"/>
      <c r="AG7" s="169"/>
      <c r="AI7" s="169" t="s">
        <v>2868</v>
      </c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97"/>
      <c r="BE7" s="169"/>
      <c r="BF7" s="169"/>
      <c r="BG7" s="169"/>
      <c r="BH7" s="169"/>
      <c r="BI7" s="169"/>
      <c r="BJ7" s="169"/>
      <c r="BK7" s="169"/>
      <c r="BL7" s="170"/>
      <c r="BM7" s="170"/>
      <c r="BN7" s="97"/>
      <c r="BO7" s="166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23"/>
      <c r="CK7" s="170"/>
      <c r="CL7" s="170"/>
      <c r="CM7" s="170"/>
      <c r="CN7" s="170"/>
      <c r="CO7" s="170"/>
      <c r="CP7" s="170"/>
      <c r="CQ7" s="170"/>
      <c r="CR7" s="138"/>
      <c r="CS7" s="170"/>
      <c r="CT7" s="170"/>
      <c r="CU7" s="170"/>
      <c r="CV7" s="170"/>
      <c r="CW7" s="170"/>
      <c r="CX7" s="169" t="s">
        <v>2868</v>
      </c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</row>
    <row r="8" spans="1:288">
      <c r="B8" s="398"/>
      <c r="I8" s="22"/>
      <c r="J8" s="156" t="s">
        <v>28</v>
      </c>
      <c r="K8" s="156" t="s">
        <v>28</v>
      </c>
      <c r="L8" s="22" t="s">
        <v>29</v>
      </c>
      <c r="M8" s="22" t="s">
        <v>30</v>
      </c>
      <c r="N8" s="22" t="s">
        <v>29</v>
      </c>
      <c r="O8" s="22" t="s">
        <v>30</v>
      </c>
      <c r="P8" s="22" t="s">
        <v>29</v>
      </c>
      <c r="Q8" s="22" t="s">
        <v>30</v>
      </c>
      <c r="R8" s="22" t="s">
        <v>29</v>
      </c>
      <c r="S8" s="22" t="s">
        <v>30</v>
      </c>
      <c r="V8" s="181"/>
      <c r="W8" s="181"/>
      <c r="X8" s="181"/>
      <c r="Y8" s="181"/>
      <c r="AA8" s="181"/>
      <c r="AB8" s="5"/>
      <c r="AC8" s="181"/>
      <c r="AD8" s="181"/>
      <c r="AE8" s="181"/>
      <c r="AF8" s="181"/>
      <c r="AG8" s="181"/>
      <c r="AI8" s="186" t="s">
        <v>2941</v>
      </c>
      <c r="AJ8" s="181"/>
      <c r="AK8" s="181"/>
      <c r="AL8" s="181"/>
      <c r="AM8" s="181"/>
      <c r="AN8" s="185"/>
      <c r="AO8" s="185"/>
      <c r="AP8" s="185"/>
      <c r="AQ8" s="185"/>
      <c r="AR8" s="185"/>
      <c r="AS8" s="185"/>
      <c r="AT8" s="185"/>
      <c r="AU8" s="185"/>
      <c r="AV8" s="185"/>
      <c r="AW8" s="181"/>
      <c r="AX8" s="181"/>
      <c r="AY8" s="181"/>
      <c r="AZ8" s="181"/>
      <c r="BA8" s="181"/>
      <c r="BB8" s="181"/>
      <c r="BC8" s="181"/>
      <c r="BD8" s="97"/>
      <c r="BE8" s="183"/>
      <c r="BF8" s="182"/>
      <c r="BG8" s="182"/>
      <c r="BH8" s="182"/>
      <c r="BI8" s="182"/>
      <c r="BJ8" s="182"/>
      <c r="BK8" s="182"/>
      <c r="BL8" s="182"/>
      <c r="BM8" s="182"/>
      <c r="BN8" s="97"/>
      <c r="BO8" s="166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23"/>
      <c r="CK8" s="182"/>
      <c r="CL8" s="182"/>
      <c r="CM8" s="182"/>
      <c r="CN8" s="182"/>
      <c r="CO8" s="182"/>
      <c r="CP8" s="182"/>
      <c r="CQ8" s="182"/>
      <c r="CR8" s="138"/>
      <c r="CS8" s="182"/>
      <c r="CT8" s="182"/>
      <c r="CU8" s="182"/>
      <c r="CV8" s="182"/>
      <c r="CW8" s="170"/>
      <c r="CX8" s="182"/>
      <c r="CY8" s="182"/>
      <c r="CZ8" s="182"/>
      <c r="DA8" s="182"/>
      <c r="DB8" s="182"/>
      <c r="DC8" s="182"/>
      <c r="DD8" s="186" t="s">
        <v>2941</v>
      </c>
      <c r="DE8" s="182"/>
      <c r="DF8" s="182"/>
      <c r="DG8" s="182"/>
      <c r="DH8" s="182"/>
      <c r="DI8" s="182"/>
      <c r="DJ8" s="182"/>
      <c r="DK8" s="182"/>
      <c r="DL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4"/>
      <c r="IH8" s="184"/>
      <c r="II8" s="184"/>
      <c r="IJ8" s="184"/>
      <c r="IK8" s="184"/>
      <c r="IL8" s="184"/>
      <c r="IM8" s="184"/>
      <c r="IN8" s="184"/>
      <c r="IO8" s="184"/>
      <c r="IP8" s="184"/>
      <c r="IQ8" s="184"/>
      <c r="IR8" s="184"/>
      <c r="IS8" s="184"/>
      <c r="IT8" s="184"/>
      <c r="IU8" s="184"/>
      <c r="IV8" s="184"/>
      <c r="IW8" s="184"/>
      <c r="IX8" s="184"/>
      <c r="IY8" s="184"/>
      <c r="IZ8" s="184"/>
      <c r="JA8" s="184"/>
      <c r="JB8" s="184"/>
      <c r="JC8" s="184"/>
      <c r="JD8" s="184"/>
      <c r="JE8" s="184"/>
      <c r="JF8" s="184"/>
      <c r="JG8" s="184"/>
      <c r="JH8" s="184"/>
      <c r="JI8" s="184"/>
      <c r="JJ8" s="184"/>
      <c r="JK8" s="184"/>
      <c r="JL8" s="184"/>
      <c r="JM8" s="184"/>
      <c r="JN8" s="184"/>
      <c r="JO8" s="184"/>
      <c r="JP8" s="184"/>
      <c r="JQ8" s="184"/>
      <c r="JR8" s="184"/>
      <c r="JS8" s="184"/>
      <c r="JT8" s="184"/>
      <c r="JU8" s="184"/>
      <c r="JV8" s="184"/>
      <c r="JW8" s="184"/>
      <c r="JX8" s="184"/>
      <c r="JY8" s="184"/>
      <c r="JZ8" s="184"/>
      <c r="KA8" s="184"/>
      <c r="KB8" s="184"/>
    </row>
    <row r="9" spans="1:288">
      <c r="B9" s="398"/>
      <c r="I9" s="22"/>
      <c r="J9" s="156" t="s">
        <v>31</v>
      </c>
      <c r="K9" s="156" t="s">
        <v>31</v>
      </c>
      <c r="L9" s="22" t="s">
        <v>29</v>
      </c>
      <c r="M9" s="22" t="s">
        <v>30</v>
      </c>
      <c r="N9" s="22" t="s">
        <v>29</v>
      </c>
      <c r="O9" s="22" t="s">
        <v>30</v>
      </c>
      <c r="P9" s="22" t="s">
        <v>29</v>
      </c>
      <c r="Q9" s="22" t="s">
        <v>30</v>
      </c>
      <c r="R9" s="22" t="s">
        <v>29</v>
      </c>
      <c r="S9" s="22" t="s">
        <v>30</v>
      </c>
      <c r="AB9" s="5"/>
      <c r="AI9" s="375"/>
      <c r="AJ9" s="6"/>
      <c r="AK9" s="6"/>
      <c r="AL9" s="6"/>
      <c r="AM9" s="6"/>
      <c r="AN9" s="376"/>
      <c r="AO9" s="376"/>
      <c r="AP9" s="376"/>
      <c r="AQ9" s="150" t="s">
        <v>3298</v>
      </c>
      <c r="AR9" s="376"/>
      <c r="AS9" s="376"/>
      <c r="AT9" s="376"/>
      <c r="AU9" s="376"/>
      <c r="AV9" s="376"/>
      <c r="AW9" s="6"/>
      <c r="AX9" s="6"/>
      <c r="AY9" s="6"/>
      <c r="AZ9" s="6"/>
      <c r="BA9" s="6"/>
      <c r="BB9" s="6"/>
      <c r="BC9" s="6"/>
      <c r="BD9" s="97"/>
      <c r="BE9" s="202"/>
      <c r="BF9" s="175"/>
      <c r="BG9" s="175"/>
      <c r="BH9" s="175"/>
      <c r="BI9" s="175"/>
      <c r="BJ9" s="175"/>
      <c r="BK9" s="175"/>
      <c r="BL9" s="175"/>
      <c r="BM9" s="175"/>
      <c r="BN9" s="97"/>
      <c r="BO9" s="166"/>
      <c r="BP9" s="175"/>
      <c r="CJ9" s="123"/>
      <c r="CR9" s="138"/>
      <c r="CW9" s="170"/>
      <c r="DC9" s="182"/>
      <c r="DD9" s="182"/>
      <c r="DE9" s="182"/>
      <c r="DF9" s="182"/>
      <c r="DG9" s="182"/>
      <c r="DH9" s="182"/>
      <c r="DI9" s="182"/>
      <c r="DJ9" s="182"/>
      <c r="DK9" s="182"/>
      <c r="DM9" s="2"/>
      <c r="DN9" s="48" t="s">
        <v>3218</v>
      </c>
      <c r="DO9" s="48"/>
      <c r="DP9" s="48"/>
      <c r="DQ9" s="48"/>
      <c r="DR9" s="48"/>
      <c r="DS9" s="48"/>
      <c r="DT9" s="48"/>
      <c r="DU9" s="48"/>
      <c r="DV9" s="48"/>
      <c r="DW9" s="483" t="s">
        <v>3468</v>
      </c>
      <c r="DX9" s="48"/>
      <c r="DY9" s="48"/>
      <c r="DZ9" s="48"/>
    </row>
    <row r="10" spans="1:288">
      <c r="B10" s="398"/>
      <c r="I10" s="22"/>
      <c r="J10" s="156" t="s">
        <v>32</v>
      </c>
      <c r="K10" s="156" t="s">
        <v>32</v>
      </c>
      <c r="L10" s="22" t="s">
        <v>29</v>
      </c>
      <c r="M10" s="22" t="s">
        <v>30</v>
      </c>
      <c r="N10" s="22" t="s">
        <v>29</v>
      </c>
      <c r="O10" s="22" t="s">
        <v>30</v>
      </c>
      <c r="P10" s="22" t="s">
        <v>29</v>
      </c>
      <c r="Q10" s="22" t="s">
        <v>30</v>
      </c>
      <c r="R10" s="22" t="s">
        <v>29</v>
      </c>
      <c r="S10" s="22" t="s">
        <v>30</v>
      </c>
      <c r="AB10" s="5"/>
      <c r="AI10" s="375"/>
      <c r="AJ10" s="6"/>
      <c r="AK10" s="6"/>
      <c r="AL10" s="6"/>
      <c r="AM10" s="6"/>
      <c r="AN10" s="376"/>
      <c r="AO10" s="376"/>
      <c r="AP10" s="376"/>
      <c r="AQ10" s="108" t="s">
        <v>3289</v>
      </c>
      <c r="AR10" s="376"/>
      <c r="AS10" s="376"/>
      <c r="AT10" s="376"/>
      <c r="AU10" s="376"/>
      <c r="AV10" s="376"/>
      <c r="AW10" s="6"/>
      <c r="AX10" s="6"/>
      <c r="AY10" s="6"/>
      <c r="AZ10" s="6"/>
      <c r="BA10" s="6"/>
      <c r="BB10" s="6"/>
      <c r="BC10" s="6"/>
      <c r="BD10" s="97"/>
      <c r="BE10" s="202"/>
      <c r="BF10" s="175"/>
      <c r="BG10" s="175"/>
      <c r="BH10" s="175"/>
      <c r="BI10" s="175"/>
      <c r="BJ10" s="175"/>
      <c r="BK10" s="175"/>
      <c r="BL10" s="175"/>
      <c r="BM10" s="175"/>
      <c r="BN10" s="97"/>
      <c r="BO10" s="166"/>
      <c r="BP10" s="175"/>
      <c r="CJ10" s="123"/>
      <c r="CR10" s="138"/>
      <c r="CW10" s="170"/>
      <c r="CX10" s="170"/>
      <c r="CY10" s="170"/>
      <c r="CZ10" s="170"/>
      <c r="DA10" s="170"/>
      <c r="DB10" s="170"/>
      <c r="DC10" s="182"/>
      <c r="DD10" s="175"/>
      <c r="DE10" s="267" t="s">
        <v>3009</v>
      </c>
      <c r="DF10" s="57">
        <f>DF48</f>
        <v>0</v>
      </c>
      <c r="DG10" s="175"/>
      <c r="DH10" s="175"/>
      <c r="DI10" s="175"/>
      <c r="DJ10" s="175"/>
      <c r="DK10" s="182"/>
      <c r="DM10" s="2"/>
      <c r="DN10" s="484"/>
      <c r="DO10" s="484"/>
      <c r="DP10" s="485" t="s">
        <v>39</v>
      </c>
      <c r="DQ10" s="486" t="s">
        <v>3469</v>
      </c>
      <c r="DR10" s="211"/>
      <c r="DS10" s="487" t="s">
        <v>3470</v>
      </c>
      <c r="DT10" s="6"/>
      <c r="DW10" s="108" t="s">
        <v>3471</v>
      </c>
      <c r="DX10" s="488">
        <f>BF64</f>
        <v>0</v>
      </c>
      <c r="DZ10" s="48"/>
    </row>
    <row r="11" spans="1:288">
      <c r="B11" s="398"/>
      <c r="I11" s="22"/>
      <c r="J11" s="156" t="s">
        <v>33</v>
      </c>
      <c r="K11" s="156" t="s">
        <v>33</v>
      </c>
      <c r="L11" s="22" t="s">
        <v>29</v>
      </c>
      <c r="M11" s="22" t="s">
        <v>30</v>
      </c>
      <c r="N11" s="22" t="s">
        <v>29</v>
      </c>
      <c r="O11" s="22" t="s">
        <v>30</v>
      </c>
      <c r="P11" s="22" t="s">
        <v>29</v>
      </c>
      <c r="Q11" s="22" t="s">
        <v>30</v>
      </c>
      <c r="R11" s="22" t="s">
        <v>29</v>
      </c>
      <c r="S11" s="22" t="s">
        <v>30</v>
      </c>
      <c r="AB11" s="5"/>
      <c r="AI11" s="375"/>
      <c r="AJ11" s="6"/>
      <c r="AK11" s="6"/>
      <c r="AL11" s="6"/>
      <c r="AM11" s="6"/>
      <c r="AN11" s="376"/>
      <c r="AO11" s="376"/>
      <c r="AP11" s="376"/>
      <c r="AQ11" s="150" t="s">
        <v>3290</v>
      </c>
      <c r="AR11" s="376"/>
      <c r="AS11" s="376"/>
      <c r="AT11" s="376"/>
      <c r="AU11" s="376"/>
      <c r="AV11" s="376"/>
      <c r="AW11" s="6"/>
      <c r="AX11" s="6"/>
      <c r="AY11" s="6"/>
      <c r="AZ11" s="6"/>
      <c r="BA11" s="6"/>
      <c r="BB11" s="6"/>
      <c r="BC11" s="6"/>
      <c r="BD11" s="97"/>
      <c r="BE11" s="202"/>
      <c r="BF11" s="175"/>
      <c r="BG11" s="175"/>
      <c r="BH11" s="175"/>
      <c r="BI11" s="175"/>
      <c r="BJ11" s="175"/>
      <c r="BK11" s="175"/>
      <c r="BL11" s="175"/>
      <c r="BM11" s="175"/>
      <c r="BN11" s="97"/>
      <c r="BO11" s="166"/>
      <c r="BP11" s="175"/>
      <c r="CJ11" s="123"/>
      <c r="CR11" s="138"/>
      <c r="CW11" s="170"/>
      <c r="CX11" s="170"/>
      <c r="CY11" s="276" t="s">
        <v>2907</v>
      </c>
      <c r="CZ11" s="170"/>
      <c r="DA11" s="170"/>
      <c r="DB11" s="170"/>
      <c r="DC11" s="182"/>
      <c r="DD11" s="404"/>
      <c r="DE11" s="404" t="s">
        <v>2946</v>
      </c>
      <c r="DF11" s="195">
        <f>IF(DF10&lt;10,0,DF10)</f>
        <v>0</v>
      </c>
      <c r="DG11" s="405" t="s">
        <v>3010</v>
      </c>
      <c r="DH11" s="404"/>
      <c r="DI11" s="404"/>
      <c r="DJ11" s="404"/>
      <c r="DK11" s="182"/>
      <c r="DM11" s="2"/>
      <c r="DN11" s="489" t="s">
        <v>3472</v>
      </c>
      <c r="DO11" s="489" t="s">
        <v>3472</v>
      </c>
      <c r="DP11" s="490" t="s">
        <v>3473</v>
      </c>
      <c r="DQ11" s="491" t="s">
        <v>3474</v>
      </c>
      <c r="DR11" s="19" t="s">
        <v>3219</v>
      </c>
      <c r="DS11" s="345" t="s">
        <v>3475</v>
      </c>
      <c r="DT11" s="6"/>
      <c r="DW11" s="1" t="s">
        <v>3710</v>
      </c>
      <c r="DX11" s="1" t="str">
        <f>IF(DX10=0,"Α",DX10)</f>
        <v>Α</v>
      </c>
      <c r="DZ11" s="48"/>
    </row>
    <row r="12" spans="1:288">
      <c r="I12" s="22"/>
      <c r="J12" s="156" t="s">
        <v>34</v>
      </c>
      <c r="K12" s="156" t="s">
        <v>34</v>
      </c>
      <c r="L12" s="22" t="s">
        <v>29</v>
      </c>
      <c r="M12" s="22" t="s">
        <v>30</v>
      </c>
      <c r="N12" s="22" t="s">
        <v>29</v>
      </c>
      <c r="O12" s="22" t="s">
        <v>30</v>
      </c>
      <c r="P12" s="22" t="s">
        <v>29</v>
      </c>
      <c r="Q12" s="22" t="s">
        <v>30</v>
      </c>
      <c r="R12" s="22" t="s">
        <v>29</v>
      </c>
      <c r="S12" s="22" t="s">
        <v>30</v>
      </c>
      <c r="AB12" s="5"/>
      <c r="AC12" s="283" t="s">
        <v>2881</v>
      </c>
      <c r="AD12" s="5"/>
      <c r="AE12" s="5"/>
      <c r="AF12" s="5"/>
      <c r="AG12" s="5"/>
      <c r="AI12" s="375"/>
      <c r="AJ12" s="6"/>
      <c r="AK12" s="6"/>
      <c r="AL12" s="6"/>
      <c r="AM12" s="6"/>
      <c r="AN12" s="376"/>
      <c r="AO12" s="376"/>
      <c r="AP12" s="1" t="s">
        <v>3292</v>
      </c>
      <c r="AQ12" s="376"/>
      <c r="AR12" s="376"/>
      <c r="AS12" s="376"/>
      <c r="AT12" s="376"/>
      <c r="AU12" s="376"/>
      <c r="AV12" s="376"/>
      <c r="AW12" s="6"/>
      <c r="AX12" s="6"/>
      <c r="AY12" s="6"/>
      <c r="AZ12" s="6"/>
      <c r="BA12" s="6"/>
      <c r="BB12" s="6"/>
      <c r="BC12" s="6"/>
      <c r="BD12" s="97"/>
      <c r="BE12" s="99"/>
      <c r="BF12" s="99" t="s">
        <v>2818</v>
      </c>
      <c r="BG12" s="97"/>
      <c r="BH12" s="97"/>
      <c r="BI12" s="97"/>
      <c r="BJ12" s="97"/>
      <c r="BK12" s="97"/>
      <c r="BL12" s="97"/>
      <c r="BM12" s="97"/>
      <c r="BN12" s="97"/>
      <c r="BO12" s="166"/>
      <c r="BP12" s="175"/>
      <c r="CJ12" s="123"/>
      <c r="CR12" s="138"/>
      <c r="CW12" s="170"/>
      <c r="CX12" s="277"/>
      <c r="CY12" s="278" t="s">
        <v>3170</v>
      </c>
      <c r="CZ12" s="193"/>
      <c r="DA12" s="193"/>
      <c r="DB12" s="194"/>
      <c r="DC12" s="182"/>
      <c r="DE12" s="1" t="s">
        <v>2944</v>
      </c>
      <c r="DF12" s="406">
        <f>IF(DF11&lt;100,DF11,0)</f>
        <v>0</v>
      </c>
      <c r="DG12" s="1" t="s">
        <v>2942</v>
      </c>
      <c r="DH12" s="407">
        <f t="shared" ref="DH12:DH20" si="0">IF(DF13=0,DF12,0)</f>
        <v>0</v>
      </c>
      <c r="DI12" s="1" t="s">
        <v>2947</v>
      </c>
      <c r="DJ12" s="170">
        <f>IF(DH12&gt;0,90,0)</f>
        <v>0</v>
      </c>
      <c r="DK12" s="182"/>
      <c r="DM12" s="2"/>
      <c r="DN12" s="22" t="s">
        <v>3476</v>
      </c>
      <c r="DO12" s="22" t="s">
        <v>3476</v>
      </c>
      <c r="DP12" s="37"/>
      <c r="DQ12" s="37"/>
      <c r="DR12" s="37"/>
      <c r="DS12" s="297"/>
      <c r="DT12" s="6"/>
      <c r="DW12" s="1" t="s">
        <v>3072</v>
      </c>
      <c r="DX12" s="1" t="b">
        <f>ISNUMBER(DX11)</f>
        <v>0</v>
      </c>
      <c r="DY12" s="1" t="b">
        <v>0</v>
      </c>
      <c r="DZ12" s="48"/>
    </row>
    <row r="13" spans="1:288">
      <c r="I13" s="22"/>
      <c r="J13" s="156" t="s">
        <v>35</v>
      </c>
      <c r="K13" s="156" t="s">
        <v>35</v>
      </c>
      <c r="L13" s="22" t="s">
        <v>29</v>
      </c>
      <c r="M13" s="22" t="s">
        <v>30</v>
      </c>
      <c r="N13" s="22" t="s">
        <v>29</v>
      </c>
      <c r="O13" s="22" t="s">
        <v>30</v>
      </c>
      <c r="P13" s="22" t="s">
        <v>29</v>
      </c>
      <c r="Q13" s="22" t="s">
        <v>30</v>
      </c>
      <c r="R13" s="22" t="s">
        <v>29</v>
      </c>
      <c r="S13" s="22" t="s">
        <v>30</v>
      </c>
      <c r="AB13" s="5"/>
      <c r="AC13" s="283" t="s">
        <v>2882</v>
      </c>
      <c r="AD13" s="5"/>
      <c r="AE13" s="5"/>
      <c r="AF13" s="5"/>
      <c r="AG13" s="5"/>
      <c r="AI13" s="375"/>
      <c r="AJ13" s="6"/>
      <c r="AK13" s="6"/>
      <c r="AL13" s="6"/>
      <c r="AM13" s="6"/>
      <c r="AN13" s="376"/>
      <c r="AO13" s="376"/>
      <c r="AP13" s="1" t="s">
        <v>3293</v>
      </c>
      <c r="AQ13" s="376"/>
      <c r="AR13" s="376"/>
      <c r="AS13" s="376"/>
      <c r="AT13" s="376"/>
      <c r="AU13" s="376"/>
      <c r="AV13" s="376"/>
      <c r="AW13" s="6"/>
      <c r="AX13" s="6"/>
      <c r="AY13" s="6"/>
      <c r="AZ13" s="6"/>
      <c r="BA13" s="6"/>
      <c r="BB13" s="6"/>
      <c r="BC13" s="6"/>
      <c r="BD13" s="97"/>
      <c r="BE13" s="100" t="s">
        <v>2820</v>
      </c>
      <c r="BF13" s="101" t="s">
        <v>2821</v>
      </c>
      <c r="BG13" s="94"/>
      <c r="BH13" s="94"/>
      <c r="BI13" s="175"/>
      <c r="BN13" s="97"/>
      <c r="BO13" s="166"/>
      <c r="BP13" s="175"/>
      <c r="CJ13" s="123"/>
      <c r="CK13" s="145"/>
      <c r="CL13" s="6"/>
      <c r="CM13" s="6"/>
      <c r="CN13" s="145"/>
      <c r="CO13" s="6"/>
      <c r="CP13" s="6"/>
      <c r="CQ13" s="6"/>
      <c r="CR13" s="138"/>
      <c r="CW13" s="170"/>
      <c r="CX13" s="23"/>
      <c r="CY13" s="229" t="s">
        <v>3098</v>
      </c>
      <c r="CZ13" s="57">
        <f>CT56</f>
        <v>0</v>
      </c>
      <c r="DA13" s="6"/>
      <c r="DB13" s="142"/>
      <c r="DC13" s="182"/>
      <c r="DE13" s="1" t="s">
        <v>2948</v>
      </c>
      <c r="DF13" s="406">
        <f>IF(DF11&lt;90,DF11,0)</f>
        <v>0</v>
      </c>
      <c r="DG13" s="1" t="s">
        <v>2942</v>
      </c>
      <c r="DH13" s="407">
        <f t="shared" si="0"/>
        <v>0</v>
      </c>
      <c r="DI13" s="1" t="s">
        <v>2949</v>
      </c>
      <c r="DJ13" s="170">
        <f>IF(DH13&gt;0,80,0)</f>
        <v>0</v>
      </c>
      <c r="DK13" s="182"/>
      <c r="DM13" s="2"/>
      <c r="DN13" s="37" t="s">
        <v>3477</v>
      </c>
      <c r="DO13" s="37" t="s">
        <v>3477</v>
      </c>
      <c r="DP13" s="37" t="s">
        <v>37</v>
      </c>
      <c r="DQ13" s="37" t="s">
        <v>3478</v>
      </c>
      <c r="DR13" s="37" t="s">
        <v>38</v>
      </c>
      <c r="DS13" s="22"/>
      <c r="DT13" s="6"/>
      <c r="DW13" s="1" t="s">
        <v>3711</v>
      </c>
      <c r="DX13" s="106" t="str">
        <f>IF(DX12=DY12,DX11,"ΩΩΩ")</f>
        <v>Α</v>
      </c>
      <c r="DZ13" s="48"/>
    </row>
    <row r="14" spans="1:288">
      <c r="I14" s="22"/>
      <c r="J14" s="156" t="s">
        <v>36</v>
      </c>
      <c r="K14" s="156" t="s">
        <v>36</v>
      </c>
      <c r="L14" s="22" t="s">
        <v>29</v>
      </c>
      <c r="M14" s="22" t="s">
        <v>30</v>
      </c>
      <c r="N14" s="22" t="s">
        <v>29</v>
      </c>
      <c r="O14" s="22" t="s">
        <v>30</v>
      </c>
      <c r="P14" s="22" t="s">
        <v>29</v>
      </c>
      <c r="Q14" s="22" t="s">
        <v>30</v>
      </c>
      <c r="R14" s="22" t="s">
        <v>29</v>
      </c>
      <c r="S14" s="22" t="s">
        <v>30</v>
      </c>
      <c r="AB14" s="5"/>
      <c r="AI14" s="375"/>
      <c r="AJ14" s="6"/>
      <c r="AK14" s="6"/>
      <c r="AL14" s="6"/>
      <c r="AM14" s="6"/>
      <c r="AN14" s="376"/>
      <c r="AO14" s="376"/>
      <c r="AP14" s="1" t="s">
        <v>3294</v>
      </c>
      <c r="AQ14" s="376"/>
      <c r="AR14" s="376"/>
      <c r="AS14" s="376"/>
      <c r="AT14" s="376"/>
      <c r="AU14" s="376"/>
      <c r="AV14" s="376"/>
      <c r="AW14" s="6"/>
      <c r="AX14" s="6"/>
      <c r="AY14" s="6"/>
      <c r="AZ14" s="6"/>
      <c r="BA14" s="6"/>
      <c r="BB14" s="6"/>
      <c r="BC14" s="6"/>
      <c r="BD14" s="97"/>
      <c r="BE14" s="102" t="s">
        <v>2812</v>
      </c>
      <c r="BF14" s="103">
        <f>AQ455</f>
        <v>3</v>
      </c>
      <c r="BG14" s="94"/>
      <c r="BH14" s="94"/>
      <c r="BI14" s="175"/>
      <c r="BN14" s="97"/>
      <c r="BO14" s="166"/>
      <c r="BP14" s="175"/>
      <c r="CJ14" s="123"/>
      <c r="CK14" s="122" t="s">
        <v>2864</v>
      </c>
      <c r="CL14" s="123"/>
      <c r="CM14" s="123"/>
      <c r="CN14" s="123"/>
      <c r="CO14" s="123"/>
      <c r="CP14" s="123"/>
      <c r="CQ14" s="123"/>
      <c r="CR14" s="138"/>
      <c r="CS14" s="201" t="s">
        <v>2873</v>
      </c>
      <c r="CW14" s="170"/>
      <c r="CX14" s="23"/>
      <c r="CY14" s="229" t="s">
        <v>3099</v>
      </c>
      <c r="CZ14" s="57">
        <f>CT57</f>
        <v>0</v>
      </c>
      <c r="DA14" s="6"/>
      <c r="DB14" s="142"/>
      <c r="DC14" s="182"/>
      <c r="DE14" s="1" t="s">
        <v>2950</v>
      </c>
      <c r="DF14" s="406">
        <f>IF(DF11&lt;80,DF11,0)</f>
        <v>0</v>
      </c>
      <c r="DG14" s="1" t="s">
        <v>2942</v>
      </c>
      <c r="DH14" s="407">
        <f t="shared" si="0"/>
        <v>0</v>
      </c>
      <c r="DI14" s="1" t="s">
        <v>2951</v>
      </c>
      <c r="DJ14" s="170">
        <f>IF(DH14&gt;0,70,0)</f>
        <v>0</v>
      </c>
      <c r="DK14" s="182"/>
      <c r="DM14" s="2"/>
      <c r="DN14" s="37" t="s">
        <v>37</v>
      </c>
      <c r="DO14" s="37" t="s">
        <v>37</v>
      </c>
      <c r="DP14" s="37" t="s">
        <v>37</v>
      </c>
      <c r="DQ14" s="37" t="s">
        <v>3478</v>
      </c>
      <c r="DR14" s="37" t="s">
        <v>38</v>
      </c>
      <c r="DS14" s="22"/>
      <c r="DT14" s="6"/>
      <c r="DW14" s="1" t="s">
        <v>3479</v>
      </c>
      <c r="DX14" s="1" t="str">
        <f>LOOKUP(DX13,(DN12:DN256),(DO12:DO256))</f>
        <v>Α</v>
      </c>
      <c r="DZ14" s="48"/>
    </row>
    <row r="15" spans="1:288">
      <c r="I15" s="24" t="s">
        <v>37</v>
      </c>
      <c r="J15" s="157" t="s">
        <v>38</v>
      </c>
      <c r="K15" s="157" t="s">
        <v>38</v>
      </c>
      <c r="L15" s="24" t="s">
        <v>39</v>
      </c>
      <c r="M15" s="24" t="s">
        <v>37</v>
      </c>
      <c r="N15" s="24" t="s">
        <v>37</v>
      </c>
      <c r="O15" s="24" t="s">
        <v>40</v>
      </c>
      <c r="P15" s="24" t="s">
        <v>41</v>
      </c>
      <c r="Q15" s="24" t="s">
        <v>42</v>
      </c>
      <c r="R15" s="24" t="s">
        <v>43</v>
      </c>
      <c r="S15" s="24" t="s">
        <v>41</v>
      </c>
      <c r="AB15" s="5"/>
      <c r="AC15" s="148" t="s">
        <v>3030</v>
      </c>
      <c r="AI15" s="375"/>
      <c r="AJ15" s="6"/>
      <c r="AK15" s="6"/>
      <c r="AL15" s="6"/>
      <c r="AM15" s="6"/>
      <c r="AN15" s="376"/>
      <c r="AO15" s="376"/>
      <c r="AP15" s="1" t="s">
        <v>3295</v>
      </c>
      <c r="AQ15" s="376"/>
      <c r="AR15" s="376"/>
      <c r="AS15" s="376"/>
      <c r="AT15" s="376"/>
      <c r="AU15" s="376"/>
      <c r="AV15" s="376"/>
      <c r="AW15" s="6"/>
      <c r="AX15" s="6"/>
      <c r="AY15" s="6"/>
      <c r="AZ15" s="6"/>
      <c r="BA15" s="6"/>
      <c r="BB15" s="6"/>
      <c r="BC15" s="6"/>
      <c r="BD15" s="97"/>
      <c r="BE15" s="102" t="s">
        <v>2813</v>
      </c>
      <c r="BF15" s="104" t="s">
        <v>2822</v>
      </c>
      <c r="BG15" s="94"/>
      <c r="BH15" s="94"/>
      <c r="BI15" s="175"/>
      <c r="BN15" s="97"/>
      <c r="BO15" s="166"/>
      <c r="BP15" s="175"/>
      <c r="CJ15" s="123"/>
      <c r="CK15" s="204" t="s">
        <v>2801</v>
      </c>
      <c r="CL15" s="205"/>
      <c r="CM15" s="205"/>
      <c r="CN15" s="204" t="s">
        <v>2801</v>
      </c>
      <c r="CO15" s="205"/>
      <c r="CP15" s="205"/>
      <c r="CQ15" s="6"/>
      <c r="CR15" s="138"/>
      <c r="CS15" s="227" t="s">
        <v>2801</v>
      </c>
      <c r="CT15" s="228"/>
      <c r="CW15" s="170"/>
      <c r="CX15" s="23"/>
      <c r="CY15" s="275"/>
      <c r="CZ15" s="6"/>
      <c r="DA15" s="6"/>
      <c r="DB15" s="142"/>
      <c r="DC15" s="182"/>
      <c r="DE15" s="1" t="s">
        <v>2952</v>
      </c>
      <c r="DF15" s="406">
        <f>IF(DF11&lt;70,DF11,0)</f>
        <v>0</v>
      </c>
      <c r="DG15" s="1" t="s">
        <v>2942</v>
      </c>
      <c r="DH15" s="407">
        <f t="shared" si="0"/>
        <v>0</v>
      </c>
      <c r="DI15" s="1" t="s">
        <v>2953</v>
      </c>
      <c r="DJ15" s="170">
        <f>IF(DH15&gt;0,60,0)</f>
        <v>0</v>
      </c>
      <c r="DK15" s="182"/>
      <c r="DM15" s="2"/>
      <c r="DN15" s="37" t="s">
        <v>3480</v>
      </c>
      <c r="DO15" s="37" t="s">
        <v>3480</v>
      </c>
      <c r="DP15" s="37" t="s">
        <v>3220</v>
      </c>
      <c r="DQ15" s="37" t="s">
        <v>3481</v>
      </c>
      <c r="DR15" s="37" t="s">
        <v>69</v>
      </c>
      <c r="DS15" s="22"/>
      <c r="DT15" s="6"/>
      <c r="DV15" s="128"/>
      <c r="DW15" s="1" t="s">
        <v>3712</v>
      </c>
      <c r="DX15" s="48" t="str">
        <f>IF(DX14=DX13,DX14,"ΩΩ")</f>
        <v>Α</v>
      </c>
      <c r="DZ15" s="48"/>
    </row>
    <row r="16" spans="1:288">
      <c r="I16" s="22"/>
      <c r="J16" s="156" t="s">
        <v>44</v>
      </c>
      <c r="K16" s="156" t="s">
        <v>44</v>
      </c>
      <c r="L16" s="25">
        <v>19</v>
      </c>
      <c r="M16" s="25">
        <v>50</v>
      </c>
      <c r="N16" s="26">
        <v>47</v>
      </c>
      <c r="O16" s="22">
        <v>8</v>
      </c>
      <c r="P16" s="22">
        <v>52</v>
      </c>
      <c r="Q16" s="22">
        <v>6</v>
      </c>
      <c r="R16" s="22" t="s">
        <v>45</v>
      </c>
      <c r="S16" s="23" t="s">
        <v>46</v>
      </c>
      <c r="V16" s="4"/>
      <c r="W16" s="121" t="s">
        <v>2846</v>
      </c>
      <c r="X16" s="4"/>
      <c r="Y16" s="4"/>
      <c r="AB16" s="5"/>
      <c r="AI16" s="375"/>
      <c r="AJ16" s="6"/>
      <c r="AK16" s="6"/>
      <c r="AL16" s="6"/>
      <c r="AM16" s="6"/>
      <c r="AN16" s="376"/>
      <c r="AO16" s="376"/>
      <c r="AP16" s="1" t="s">
        <v>3296</v>
      </c>
      <c r="AQ16" s="376"/>
      <c r="AR16" s="376"/>
      <c r="AS16" s="376"/>
      <c r="AT16" s="376"/>
      <c r="AU16" s="376"/>
      <c r="AV16" s="376"/>
      <c r="AW16" s="6"/>
      <c r="AX16" s="6"/>
      <c r="AY16" s="6"/>
      <c r="AZ16" s="6"/>
      <c r="BA16" s="6"/>
      <c r="BB16" s="6"/>
      <c r="BC16" s="6"/>
      <c r="BD16" s="97"/>
      <c r="BE16" s="102" t="s">
        <v>2814</v>
      </c>
      <c r="BF16" s="94"/>
      <c r="BG16" s="94"/>
      <c r="BH16" s="94"/>
      <c r="BI16" s="175"/>
      <c r="BN16" s="97"/>
      <c r="BO16" s="166"/>
      <c r="BP16" s="175"/>
      <c r="CJ16" s="123"/>
      <c r="CK16" s="206" t="s">
        <v>2883</v>
      </c>
      <c r="CL16" s="125"/>
      <c r="CM16" s="126"/>
      <c r="CN16" s="206" t="s">
        <v>2805</v>
      </c>
      <c r="CO16" s="125"/>
      <c r="CP16" s="126"/>
      <c r="CQ16" s="6"/>
      <c r="CR16" s="138"/>
      <c r="CS16" s="133" t="s">
        <v>3068</v>
      </c>
      <c r="CT16" s="127"/>
      <c r="CW16" s="170"/>
      <c r="CX16" s="23"/>
      <c r="CY16" s="222" t="s">
        <v>3105</v>
      </c>
      <c r="CZ16" s="57">
        <f>CT108</f>
        <v>0</v>
      </c>
      <c r="DA16" s="6"/>
      <c r="DB16" s="142"/>
      <c r="DC16" s="182"/>
      <c r="DE16" s="1" t="s">
        <v>2954</v>
      </c>
      <c r="DF16" s="406">
        <f>IF(DF11&lt;60,DF11,0)</f>
        <v>0</v>
      </c>
      <c r="DG16" s="1" t="s">
        <v>2942</v>
      </c>
      <c r="DH16" s="407">
        <f t="shared" si="0"/>
        <v>0</v>
      </c>
      <c r="DI16" s="1" t="s">
        <v>2955</v>
      </c>
      <c r="DJ16" s="170">
        <f>IF(DH16&gt;0,50,0)</f>
        <v>0</v>
      </c>
      <c r="DK16" s="182"/>
      <c r="DM16" s="2"/>
      <c r="DN16" s="37" t="s">
        <v>70</v>
      </c>
      <c r="DO16" s="37" t="s">
        <v>70</v>
      </c>
      <c r="DP16" s="37" t="s">
        <v>3220</v>
      </c>
      <c r="DQ16" s="37" t="s">
        <v>3481</v>
      </c>
      <c r="DR16" s="37" t="s">
        <v>69</v>
      </c>
      <c r="DS16" s="22"/>
      <c r="DT16" s="6"/>
      <c r="DW16" s="1" t="s">
        <v>3713</v>
      </c>
      <c r="DX16" s="1" t="str">
        <f>IF(DX15=DY16,1,DX15)</f>
        <v>Α</v>
      </c>
      <c r="DY16" s="1" t="s">
        <v>3247</v>
      </c>
      <c r="DZ16" s="48"/>
    </row>
    <row r="17" spans="9:139">
      <c r="I17" s="22"/>
      <c r="J17" s="156" t="s">
        <v>47</v>
      </c>
      <c r="K17" s="156" t="s">
        <v>47</v>
      </c>
      <c r="L17" s="22">
        <v>19</v>
      </c>
      <c r="M17" s="22">
        <v>55</v>
      </c>
      <c r="N17" s="22">
        <v>18.8</v>
      </c>
      <c r="O17" s="22">
        <v>6</v>
      </c>
      <c r="P17" s="22">
        <v>24</v>
      </c>
      <c r="Q17" s="22">
        <v>24</v>
      </c>
      <c r="R17" s="22" t="s">
        <v>48</v>
      </c>
      <c r="S17" s="23" t="s">
        <v>49</v>
      </c>
      <c r="V17" s="6" t="s">
        <v>2863</v>
      </c>
      <c r="Y17" s="4"/>
      <c r="AB17" s="5"/>
      <c r="AC17" s="145" t="s">
        <v>2878</v>
      </c>
      <c r="AI17" s="375"/>
      <c r="AJ17" s="6"/>
      <c r="AK17" s="6"/>
      <c r="AL17" s="6"/>
      <c r="AM17" s="6"/>
      <c r="AN17" s="376"/>
      <c r="AO17" s="376"/>
      <c r="AQ17" s="108" t="s">
        <v>3307</v>
      </c>
      <c r="AR17" s="376"/>
      <c r="AS17" s="376"/>
      <c r="AT17" s="376"/>
      <c r="AU17" s="376"/>
      <c r="AV17" s="376"/>
      <c r="AW17" s="6"/>
      <c r="AX17" s="6"/>
      <c r="AY17" s="6"/>
      <c r="AZ17" s="6"/>
      <c r="BA17" s="6"/>
      <c r="BB17" s="6"/>
      <c r="BC17" s="6"/>
      <c r="BD17" s="97"/>
      <c r="BE17" s="102" t="s">
        <v>2823</v>
      </c>
      <c r="BF17" s="105" t="str">
        <f>BF63</f>
        <v>Ενεργή οθόνη 3</v>
      </c>
      <c r="BG17" s="94"/>
      <c r="BH17" s="94"/>
      <c r="BI17" s="175"/>
      <c r="BN17" s="97"/>
      <c r="BO17" s="166"/>
      <c r="BP17" s="175"/>
      <c r="CJ17" s="123"/>
      <c r="CK17" s="206" t="s">
        <v>2865</v>
      </c>
      <c r="CL17" s="125"/>
      <c r="CM17" s="126"/>
      <c r="CN17" s="206" t="s">
        <v>2865</v>
      </c>
      <c r="CO17" s="125"/>
      <c r="CP17" s="126"/>
      <c r="CQ17" s="6"/>
      <c r="CR17" s="138"/>
      <c r="CS17" s="38" t="s">
        <v>3069</v>
      </c>
      <c r="CT17" s="127"/>
      <c r="CW17" s="170"/>
      <c r="CX17" s="23"/>
      <c r="CY17" s="222" t="s">
        <v>3106</v>
      </c>
      <c r="CZ17" s="57">
        <f>CT109</f>
        <v>0</v>
      </c>
      <c r="DA17" s="6"/>
      <c r="DB17" s="142"/>
      <c r="DC17" s="182"/>
      <c r="DE17" s="1" t="s">
        <v>2956</v>
      </c>
      <c r="DF17" s="406">
        <f>IF(DF11&lt;50,DF11,0)</f>
        <v>0</v>
      </c>
      <c r="DG17" s="1" t="s">
        <v>2942</v>
      </c>
      <c r="DH17" s="407">
        <f t="shared" si="0"/>
        <v>0</v>
      </c>
      <c r="DI17" s="1" t="s">
        <v>2957</v>
      </c>
      <c r="DJ17" s="170">
        <f>IF(DH17&gt;0,40,0)</f>
        <v>0</v>
      </c>
      <c r="DK17" s="182"/>
      <c r="DM17" s="2"/>
      <c r="DN17" s="37" t="s">
        <v>3482</v>
      </c>
      <c r="DO17" s="37" t="s">
        <v>3482</v>
      </c>
      <c r="DP17" s="37" t="s">
        <v>3220</v>
      </c>
      <c r="DQ17" s="37" t="s">
        <v>3481</v>
      </c>
      <c r="DR17" s="37" t="s">
        <v>69</v>
      </c>
      <c r="DS17" s="22"/>
      <c r="DT17" s="6"/>
      <c r="DW17" s="1" t="s">
        <v>3714</v>
      </c>
      <c r="DX17" s="1">
        <f>IF(DX16=DX13,1,DX16)</f>
        <v>1</v>
      </c>
      <c r="DZ17" s="48"/>
      <c r="EI17" s="200"/>
    </row>
    <row r="18" spans="9:139">
      <c r="I18" s="22"/>
      <c r="J18" s="156" t="s">
        <v>50</v>
      </c>
      <c r="K18" s="156" t="s">
        <v>50</v>
      </c>
      <c r="L18" s="22">
        <v>19</v>
      </c>
      <c r="M18" s="22">
        <v>46</v>
      </c>
      <c r="N18" s="22">
        <v>15.6</v>
      </c>
      <c r="O18" s="22">
        <v>10</v>
      </c>
      <c r="P18" s="22">
        <v>36</v>
      </c>
      <c r="Q18" s="22">
        <v>48</v>
      </c>
      <c r="R18" s="22" t="s">
        <v>51</v>
      </c>
      <c r="S18" s="23" t="s">
        <v>52</v>
      </c>
      <c r="X18" s="145" t="s">
        <v>3212</v>
      </c>
      <c r="Y18" s="394"/>
      <c r="AB18" s="5"/>
      <c r="AC18" s="122"/>
      <c r="AD18" s="57"/>
      <c r="AI18" s="375"/>
      <c r="AJ18" s="6"/>
      <c r="AK18" s="6"/>
      <c r="AL18" s="6"/>
      <c r="AM18" s="6"/>
      <c r="AN18" s="376"/>
      <c r="AO18" s="376"/>
      <c r="AP18" s="587" t="s">
        <v>3305</v>
      </c>
      <c r="AQ18" s="376"/>
      <c r="AR18" s="376"/>
      <c r="AS18" s="376"/>
      <c r="AT18" s="376"/>
      <c r="AU18" s="376"/>
      <c r="AV18" s="376"/>
      <c r="AW18" s="6"/>
      <c r="AX18" s="6"/>
      <c r="AY18" s="6"/>
      <c r="AZ18" s="6"/>
      <c r="BA18" s="6"/>
      <c r="BB18" s="6"/>
      <c r="BC18" s="6"/>
      <c r="BD18" s="97"/>
      <c r="BE18" s="1">
        <v>2</v>
      </c>
      <c r="BN18" s="97"/>
      <c r="BO18" s="166"/>
      <c r="BP18" s="175"/>
      <c r="CJ18" s="123"/>
      <c r="CK18" s="38" t="s">
        <v>3034</v>
      </c>
      <c r="CL18" s="65" t="str">
        <f>BR23</f>
        <v/>
      </c>
      <c r="CM18" s="127"/>
      <c r="CN18" s="38" t="s">
        <v>3034</v>
      </c>
      <c r="CO18" s="65" t="str">
        <f>BR27</f>
        <v/>
      </c>
      <c r="CP18" s="127"/>
      <c r="CQ18" s="6"/>
      <c r="CR18" s="138"/>
      <c r="CS18" s="38" t="s">
        <v>3070</v>
      </c>
      <c r="CT18" s="127"/>
      <c r="CW18" s="170"/>
      <c r="CX18" s="23"/>
      <c r="CY18" s="275"/>
      <c r="CZ18" s="6"/>
      <c r="DA18" s="6"/>
      <c r="DB18" s="142"/>
      <c r="DC18" s="182"/>
      <c r="DE18" s="1" t="s">
        <v>2958</v>
      </c>
      <c r="DF18" s="406">
        <f>IF(DF11&lt;40,DF11,0)</f>
        <v>0</v>
      </c>
      <c r="DG18" s="1" t="s">
        <v>2942</v>
      </c>
      <c r="DH18" s="407">
        <f t="shared" si="0"/>
        <v>0</v>
      </c>
      <c r="DI18" s="1" t="s">
        <v>2959</v>
      </c>
      <c r="DJ18" s="170">
        <f>IF(DH18&gt;0,30,0)</f>
        <v>0</v>
      </c>
      <c r="DK18" s="182"/>
      <c r="DM18" s="2"/>
      <c r="DN18" s="37" t="s">
        <v>3220</v>
      </c>
      <c r="DO18" s="37" t="s">
        <v>3220</v>
      </c>
      <c r="DP18" s="37" t="s">
        <v>3220</v>
      </c>
      <c r="DQ18" s="37" t="s">
        <v>3481</v>
      </c>
      <c r="DR18" s="37" t="s">
        <v>69</v>
      </c>
      <c r="DS18" s="22"/>
      <c r="DT18" s="6"/>
      <c r="DW18" s="1" t="s">
        <v>3072</v>
      </c>
      <c r="DX18" s="1" t="b">
        <f>ISNUMBER(DX17)</f>
        <v>1</v>
      </c>
      <c r="DY18" s="1" t="b">
        <v>0</v>
      </c>
      <c r="DZ18" s="48"/>
    </row>
    <row r="19" spans="9:139">
      <c r="I19" s="22"/>
      <c r="J19" s="156" t="s">
        <v>53</v>
      </c>
      <c r="K19" s="156" t="s">
        <v>53</v>
      </c>
      <c r="L19" s="22">
        <v>19</v>
      </c>
      <c r="M19" s="22">
        <v>25</v>
      </c>
      <c r="N19" s="22">
        <v>29.9</v>
      </c>
      <c r="O19" s="22">
        <v>3</v>
      </c>
      <c r="P19" s="22">
        <v>6</v>
      </c>
      <c r="Q19" s="22">
        <v>53</v>
      </c>
      <c r="R19" s="22" t="s">
        <v>54</v>
      </c>
      <c r="S19" s="23" t="s">
        <v>55</v>
      </c>
      <c r="X19" s="146" t="s">
        <v>2879</v>
      </c>
      <c r="Y19" s="364">
        <f>AD19</f>
        <v>0</v>
      </c>
      <c r="AB19" s="5"/>
      <c r="AC19" s="146" t="s">
        <v>2801</v>
      </c>
      <c r="AD19" s="57">
        <f>BF60</f>
        <v>0</v>
      </c>
      <c r="AI19" s="375"/>
      <c r="AJ19" s="6"/>
      <c r="AK19" s="6"/>
      <c r="AL19" s="6"/>
      <c r="AM19" s="6"/>
      <c r="AN19" s="376"/>
      <c r="AO19" s="376"/>
      <c r="AP19" s="587" t="s">
        <v>3306</v>
      </c>
      <c r="AQ19" s="376"/>
      <c r="AR19" s="376"/>
      <c r="AS19" s="376"/>
      <c r="AT19" s="376"/>
      <c r="AU19" s="376"/>
      <c r="AV19" s="376"/>
      <c r="AW19" s="6"/>
      <c r="AX19" s="6"/>
      <c r="AY19" s="6"/>
      <c r="AZ19" s="6"/>
      <c r="BA19" s="6"/>
      <c r="BB19" s="6"/>
      <c r="BC19" s="6"/>
      <c r="BD19" s="97"/>
      <c r="BE19" s="1" t="s">
        <v>2824</v>
      </c>
      <c r="BF19" s="65">
        <f>BF14</f>
        <v>3</v>
      </c>
      <c r="BN19" s="97"/>
      <c r="BO19" s="166"/>
      <c r="BP19" s="166"/>
      <c r="BQ19" s="166"/>
      <c r="BR19" s="136" t="s">
        <v>2902</v>
      </c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J19" s="123"/>
      <c r="CK19" s="38" t="s">
        <v>3035</v>
      </c>
      <c r="CL19" s="65" t="str">
        <f>BR24</f>
        <v/>
      </c>
      <c r="CM19" s="127"/>
      <c r="CN19" s="38" t="s">
        <v>3035</v>
      </c>
      <c r="CO19" s="65" t="str">
        <f>BR28</f>
        <v/>
      </c>
      <c r="CP19" s="127"/>
      <c r="CQ19" s="6"/>
      <c r="CR19" s="138"/>
      <c r="CS19" s="38" t="s">
        <v>3071</v>
      </c>
      <c r="CT19" s="127"/>
      <c r="CW19" s="170"/>
      <c r="CX19" s="279"/>
      <c r="CY19" s="280"/>
      <c r="CZ19" s="281"/>
      <c r="DA19" s="281"/>
      <c r="DB19" s="282"/>
      <c r="DC19" s="182"/>
      <c r="DE19" s="1" t="s">
        <v>2960</v>
      </c>
      <c r="DF19" s="406">
        <f>IF(DF11&lt;30,DF11,0)</f>
        <v>0</v>
      </c>
      <c r="DG19" s="1" t="s">
        <v>2942</v>
      </c>
      <c r="DH19" s="407">
        <f t="shared" si="0"/>
        <v>0</v>
      </c>
      <c r="DI19" s="1" t="s">
        <v>2961</v>
      </c>
      <c r="DJ19" s="170">
        <f>IF(DH19&gt;0,20,0)</f>
        <v>0</v>
      </c>
      <c r="DK19" s="182"/>
      <c r="DM19" s="2"/>
      <c r="DN19" s="37" t="s">
        <v>3483</v>
      </c>
      <c r="DO19" s="37" t="s">
        <v>3483</v>
      </c>
      <c r="DP19" s="37" t="s">
        <v>101</v>
      </c>
      <c r="DQ19" s="37" t="s">
        <v>3484</v>
      </c>
      <c r="DR19" s="37" t="s">
        <v>102</v>
      </c>
      <c r="DS19" s="22"/>
      <c r="DT19" s="6"/>
      <c r="DW19" s="1" t="s">
        <v>3715</v>
      </c>
      <c r="DX19" s="186" t="str">
        <f>IF(DX18=DY18,"ΩΩΩΩ",DX15)</f>
        <v>Α</v>
      </c>
      <c r="DZ19" s="48"/>
    </row>
    <row r="20" spans="9:139">
      <c r="I20" s="22"/>
      <c r="J20" s="156" t="s">
        <v>56</v>
      </c>
      <c r="K20" s="156" t="s">
        <v>56</v>
      </c>
      <c r="L20" s="22">
        <v>18</v>
      </c>
      <c r="M20" s="22">
        <v>59</v>
      </c>
      <c r="N20" s="22">
        <v>37.4</v>
      </c>
      <c r="O20" s="22">
        <v>15</v>
      </c>
      <c r="P20" s="22">
        <v>4</v>
      </c>
      <c r="Q20" s="22">
        <v>6</v>
      </c>
      <c r="R20" s="22" t="s">
        <v>57</v>
      </c>
      <c r="S20" s="23" t="s">
        <v>58</v>
      </c>
      <c r="X20" s="147" t="s">
        <v>2880</v>
      </c>
      <c r="Y20" s="364">
        <f>AD20</f>
        <v>0</v>
      </c>
      <c r="AB20" s="5"/>
      <c r="AC20" s="147" t="s">
        <v>2830</v>
      </c>
      <c r="AD20" s="57">
        <f>BF61</f>
        <v>0</v>
      </c>
      <c r="AI20" s="375"/>
      <c r="AJ20" s="6"/>
      <c r="AK20" s="6"/>
      <c r="AL20" s="6"/>
      <c r="AM20" s="6"/>
      <c r="AN20" s="376"/>
      <c r="AO20" s="376"/>
      <c r="AP20" s="587" t="s">
        <v>3458</v>
      </c>
      <c r="AQ20" s="376"/>
      <c r="AR20" s="376"/>
      <c r="AS20" s="376"/>
      <c r="AT20" s="376"/>
      <c r="AU20" s="376"/>
      <c r="AV20" s="376"/>
      <c r="AW20" s="6"/>
      <c r="AX20" s="6"/>
      <c r="AY20" s="6"/>
      <c r="AZ20" s="6"/>
      <c r="BA20" s="6"/>
      <c r="BB20" s="6"/>
      <c r="BC20" s="6"/>
      <c r="BD20" s="97"/>
      <c r="BE20" s="1" t="s">
        <v>2825</v>
      </c>
      <c r="BF20" s="1" t="b">
        <f>ISNUMBER(BF19)</f>
        <v>1</v>
      </c>
      <c r="BG20" s="1" t="b">
        <v>0</v>
      </c>
      <c r="BN20" s="97"/>
      <c r="BO20" s="166"/>
      <c r="BQ20" s="140"/>
      <c r="BR20" s="125" t="s">
        <v>2903</v>
      </c>
      <c r="BS20" s="125"/>
      <c r="BT20" s="125"/>
      <c r="BU20" s="126"/>
      <c r="BV20" s="128"/>
      <c r="BW20" s="128"/>
      <c r="BX20" s="128"/>
      <c r="BY20" s="128"/>
      <c r="CJ20" s="123"/>
      <c r="CK20" s="38" t="s">
        <v>2793</v>
      </c>
      <c r="CL20" s="65" t="str">
        <f>BR25</f>
        <v/>
      </c>
      <c r="CM20" s="127"/>
      <c r="CN20" s="38" t="s">
        <v>2793</v>
      </c>
      <c r="CO20" s="65" t="str">
        <f>BR29</f>
        <v/>
      </c>
      <c r="CP20" s="127"/>
      <c r="CQ20" s="6"/>
      <c r="CR20" s="138"/>
      <c r="CS20" s="133" t="s">
        <v>2865</v>
      </c>
      <c r="CT20" s="127"/>
      <c r="CW20" s="170"/>
      <c r="CX20" s="257"/>
      <c r="CY20" s="240" t="s">
        <v>2908</v>
      </c>
      <c r="CZ20" s="257"/>
      <c r="DA20" s="257"/>
      <c r="DB20" s="257"/>
      <c r="DC20" s="182"/>
      <c r="DE20" s="1" t="s">
        <v>2962</v>
      </c>
      <c r="DF20" s="406">
        <f>IF(DF11&lt;20,DF11,0)</f>
        <v>0</v>
      </c>
      <c r="DG20" s="1" t="s">
        <v>2942</v>
      </c>
      <c r="DH20" s="407">
        <f t="shared" si="0"/>
        <v>0</v>
      </c>
      <c r="DI20" s="1" t="s">
        <v>2963</v>
      </c>
      <c r="DJ20" s="170">
        <f>IF(DH20&gt;0,10,0)</f>
        <v>0</v>
      </c>
      <c r="DK20" s="182"/>
      <c r="DM20" s="2"/>
      <c r="DN20" s="37" t="s">
        <v>3221</v>
      </c>
      <c r="DO20" s="37" t="s">
        <v>3221</v>
      </c>
      <c r="DP20" s="37" t="s">
        <v>101</v>
      </c>
      <c r="DQ20" s="37" t="s">
        <v>3484</v>
      </c>
      <c r="DR20" s="37" t="s">
        <v>102</v>
      </c>
      <c r="DS20" s="22"/>
      <c r="DT20" s="6"/>
      <c r="DW20" s="511" t="s">
        <v>3716</v>
      </c>
      <c r="DZ20" s="48"/>
    </row>
    <row r="21" spans="9:139">
      <c r="I21" s="22"/>
      <c r="J21" s="156" t="s">
        <v>59</v>
      </c>
      <c r="K21" s="156" t="s">
        <v>59</v>
      </c>
      <c r="L21" s="22">
        <v>19</v>
      </c>
      <c r="M21" s="22">
        <v>5</v>
      </c>
      <c r="N21" s="22">
        <v>24.6</v>
      </c>
      <c r="O21" s="22">
        <v>13</v>
      </c>
      <c r="P21" s="22">
        <v>51</v>
      </c>
      <c r="Q21" s="22">
        <v>48</v>
      </c>
      <c r="R21" s="22" t="s">
        <v>60</v>
      </c>
      <c r="S21" s="23" t="s">
        <v>61</v>
      </c>
      <c r="V21" s="4"/>
      <c r="W21" s="4" t="s">
        <v>2846</v>
      </c>
      <c r="X21" s="4"/>
      <c r="Y21" s="4"/>
      <c r="AB21" s="5"/>
      <c r="AI21" s="375"/>
      <c r="AJ21" s="6"/>
      <c r="AK21" s="6"/>
      <c r="AL21" s="6"/>
      <c r="AM21" s="6"/>
      <c r="AN21" s="376"/>
      <c r="AO21" s="376"/>
      <c r="AP21" s="587" t="s">
        <v>3459</v>
      </c>
      <c r="AQ21" s="376"/>
      <c r="AR21" s="376"/>
      <c r="AS21" s="376"/>
      <c r="AT21" s="376"/>
      <c r="AU21" s="376"/>
      <c r="AV21" s="376"/>
      <c r="AW21" s="6"/>
      <c r="AX21" s="6"/>
      <c r="AY21" s="6"/>
      <c r="AZ21" s="6"/>
      <c r="BA21" s="6"/>
      <c r="BB21" s="6"/>
      <c r="BC21" s="6"/>
      <c r="BD21" s="97"/>
      <c r="BE21" s="1" t="s">
        <v>2826</v>
      </c>
      <c r="BF21" s="6">
        <f>IF(BF20=BG20,5,BF19)</f>
        <v>3</v>
      </c>
      <c r="BN21" s="97"/>
      <c r="BO21" s="166"/>
      <c r="BQ21" s="38" t="s">
        <v>2801</v>
      </c>
      <c r="BR21" s="128"/>
      <c r="BS21" s="128" t="s">
        <v>2830</v>
      </c>
      <c r="BT21" s="128"/>
      <c r="BU21" s="127"/>
      <c r="BV21" s="128"/>
      <c r="BW21" s="128"/>
      <c r="BX21" s="128"/>
      <c r="BY21" s="128"/>
      <c r="CJ21" s="123"/>
      <c r="CK21" s="38"/>
      <c r="CL21" s="128"/>
      <c r="CM21" s="127"/>
      <c r="CN21" s="38"/>
      <c r="CO21" s="128"/>
      <c r="CP21" s="127"/>
      <c r="CQ21" s="6"/>
      <c r="CR21" s="138"/>
      <c r="CS21" s="133" t="s">
        <v>2874</v>
      </c>
      <c r="CT21" s="65">
        <f>BF62</f>
        <v>2000</v>
      </c>
      <c r="CW21" s="170"/>
      <c r="CY21" s="108" t="s">
        <v>2909</v>
      </c>
      <c r="DC21" s="182"/>
      <c r="DE21" s="1" t="s">
        <v>2964</v>
      </c>
      <c r="DF21" s="406">
        <f>IF(DF11&lt;10,DF11,0)</f>
        <v>0</v>
      </c>
      <c r="DG21" s="1" t="s">
        <v>2943</v>
      </c>
      <c r="DH21" s="407">
        <f>DH12+DH13+DH14+DH15+DH16+DH17+DH18+DH19+DH20</f>
        <v>0</v>
      </c>
      <c r="DI21" s="1" t="s">
        <v>2943</v>
      </c>
      <c r="DJ21" s="170">
        <f>DJ12+DJ13+DJ14+DJ15+DJ16+DJ17+DJ18+DJ19+DJ20</f>
        <v>0</v>
      </c>
      <c r="DK21" s="182"/>
      <c r="DM21" s="2"/>
      <c r="DN21" s="37" t="s">
        <v>3485</v>
      </c>
      <c r="DO21" s="37" t="s">
        <v>3485</v>
      </c>
      <c r="DP21" s="37" t="s">
        <v>101</v>
      </c>
      <c r="DQ21" s="37" t="s">
        <v>3484</v>
      </c>
      <c r="DR21" s="37" t="s">
        <v>102</v>
      </c>
      <c r="DS21" s="22"/>
      <c r="DT21" s="6"/>
      <c r="DW21" s="1" t="s">
        <v>3486</v>
      </c>
      <c r="DX21" s="492">
        <f>LOOKUP(DX19,(DO12:DO256),(DP12:DP256))</f>
        <v>0</v>
      </c>
      <c r="DZ21" s="48"/>
    </row>
    <row r="22" spans="9:139">
      <c r="I22" s="22"/>
      <c r="J22" s="156" t="s">
        <v>62</v>
      </c>
      <c r="K22" s="156" t="s">
        <v>62</v>
      </c>
      <c r="L22" s="22">
        <v>20</v>
      </c>
      <c r="M22" s="22">
        <v>11</v>
      </c>
      <c r="N22" s="22">
        <v>18.3</v>
      </c>
      <c r="O22" s="22">
        <v>0</v>
      </c>
      <c r="P22" s="22">
        <v>-49</v>
      </c>
      <c r="Q22" s="22">
        <v>-17</v>
      </c>
      <c r="R22" s="22" t="s">
        <v>63</v>
      </c>
      <c r="S22" s="23" t="s">
        <v>64</v>
      </c>
      <c r="V22" s="4"/>
      <c r="W22" s="117"/>
      <c r="X22" s="399" t="s">
        <v>2847</v>
      </c>
      <c r="Y22" s="117"/>
      <c r="AB22" s="5"/>
      <c r="AC22" s="203"/>
      <c r="AD22" s="203"/>
      <c r="AE22" s="203"/>
      <c r="AF22" s="203"/>
      <c r="AG22" s="203"/>
      <c r="AI22" s="375"/>
      <c r="AJ22" s="6"/>
      <c r="AK22" s="6"/>
      <c r="AL22" s="6"/>
      <c r="AM22" s="6"/>
      <c r="AN22" s="376"/>
      <c r="AO22" s="376"/>
      <c r="AP22" s="376"/>
      <c r="AQ22" s="150" t="s">
        <v>3297</v>
      </c>
      <c r="AR22" s="376"/>
      <c r="AS22" s="376"/>
      <c r="AT22" s="376"/>
      <c r="AU22" s="376"/>
      <c r="AV22" s="376"/>
      <c r="AW22" s="6"/>
      <c r="AX22" s="6"/>
      <c r="AY22" s="6"/>
      <c r="AZ22" s="6"/>
      <c r="BA22" s="6"/>
      <c r="BB22" s="6"/>
      <c r="BC22" s="6"/>
      <c r="BD22" s="97"/>
      <c r="BE22" s="1" t="s">
        <v>2827</v>
      </c>
      <c r="BF22" s="1">
        <f>IF(BF21&gt;4,5,BF21)</f>
        <v>3</v>
      </c>
      <c r="BN22" s="97"/>
      <c r="BO22" s="166"/>
      <c r="BQ22" s="133" t="s">
        <v>2904</v>
      </c>
      <c r="BR22" s="128"/>
      <c r="BS22" s="168" t="s">
        <v>2904</v>
      </c>
      <c r="BT22" s="128"/>
      <c r="BU22" s="127"/>
      <c r="BV22" s="128"/>
      <c r="BW22" s="128"/>
      <c r="BX22" s="128"/>
      <c r="BY22" s="128"/>
      <c r="CJ22" s="123"/>
      <c r="CK22" s="38" t="s">
        <v>3034</v>
      </c>
      <c r="CL22" s="65" t="str">
        <f>CL18</f>
        <v/>
      </c>
      <c r="CM22" s="127"/>
      <c r="CN22" s="38" t="s">
        <v>3034</v>
      </c>
      <c r="CO22" s="65" t="str">
        <f>CO18</f>
        <v/>
      </c>
      <c r="CP22" s="127"/>
      <c r="CQ22" s="6"/>
      <c r="CR22" s="138"/>
      <c r="CS22" s="38"/>
      <c r="CT22" s="127" t="b">
        <v>0</v>
      </c>
      <c r="CW22" s="170"/>
      <c r="CY22" s="108" t="s">
        <v>2910</v>
      </c>
      <c r="CZ22" s="65">
        <f>CZ13</f>
        <v>0</v>
      </c>
      <c r="DC22" s="182"/>
      <c r="DG22" s="1" t="s">
        <v>2945</v>
      </c>
      <c r="DH22" s="408">
        <f>DH21-DJ21</f>
        <v>0</v>
      </c>
      <c r="DK22" s="182"/>
      <c r="DM22" s="2"/>
      <c r="DN22" s="37" t="s">
        <v>101</v>
      </c>
      <c r="DO22" s="37" t="s">
        <v>101</v>
      </c>
      <c r="DP22" s="37" t="s">
        <v>101</v>
      </c>
      <c r="DQ22" s="37" t="s">
        <v>3484</v>
      </c>
      <c r="DR22" s="37" t="s">
        <v>102</v>
      </c>
      <c r="DS22" s="22"/>
      <c r="DT22" s="6"/>
      <c r="DW22" s="1" t="s">
        <v>3487</v>
      </c>
      <c r="DX22" s="313">
        <f>LOOKUP(DX19,(DO12:DO256),(DQ12:DQ256))</f>
        <v>0</v>
      </c>
      <c r="DZ22" s="48"/>
    </row>
    <row r="23" spans="9:139">
      <c r="I23" s="22"/>
      <c r="J23" s="156" t="s">
        <v>65</v>
      </c>
      <c r="K23" s="156" t="s">
        <v>65</v>
      </c>
      <c r="L23" s="22">
        <v>19</v>
      </c>
      <c r="M23" s="22">
        <v>6</v>
      </c>
      <c r="N23" s="22">
        <v>14.9</v>
      </c>
      <c r="O23" s="22">
        <v>-4</v>
      </c>
      <c r="P23" s="22">
        <v>-52</v>
      </c>
      <c r="Q23" s="22">
        <v>-57</v>
      </c>
      <c r="R23" s="22" t="s">
        <v>66</v>
      </c>
      <c r="S23" s="23" t="s">
        <v>67</v>
      </c>
      <c r="V23" s="4"/>
      <c r="X23" s="168" t="s">
        <v>2848</v>
      </c>
      <c r="AB23" s="5"/>
      <c r="AI23" s="375"/>
      <c r="AJ23" s="6"/>
      <c r="AK23" s="6"/>
      <c r="AL23" s="6"/>
      <c r="AM23" s="6"/>
      <c r="AN23" s="376"/>
      <c r="AO23" s="376"/>
      <c r="AP23" s="73" t="s">
        <v>3299</v>
      </c>
      <c r="AQ23" s="376"/>
      <c r="AR23" s="376"/>
      <c r="AS23" s="376"/>
      <c r="AT23" s="376"/>
      <c r="AU23" s="376"/>
      <c r="AV23" s="376"/>
      <c r="AW23" s="6"/>
      <c r="AX23" s="6"/>
      <c r="AY23" s="6"/>
      <c r="AZ23" s="6"/>
      <c r="BA23" s="6"/>
      <c r="BB23" s="6"/>
      <c r="BC23" s="6"/>
      <c r="BD23" s="97"/>
      <c r="BE23" s="1" t="s">
        <v>2828</v>
      </c>
      <c r="BF23" s="141">
        <f>IF(BF22&lt;1,5,BF22)</f>
        <v>3</v>
      </c>
      <c r="BN23" s="97"/>
      <c r="BO23" s="166"/>
      <c r="BQ23" s="38" t="s">
        <v>10</v>
      </c>
      <c r="BR23" s="65" t="str">
        <f>AD37</f>
        <v/>
      </c>
      <c r="BS23" s="128" t="s">
        <v>10</v>
      </c>
      <c r="BT23" s="65" t="str">
        <f>AD65</f>
        <v/>
      </c>
      <c r="BU23" s="127"/>
      <c r="BV23" s="128"/>
      <c r="BW23" s="128"/>
      <c r="BX23" s="128"/>
      <c r="BY23" s="128"/>
      <c r="CJ23" s="123"/>
      <c r="CK23" s="38" t="s">
        <v>2825</v>
      </c>
      <c r="CL23" s="128" t="b">
        <f>ISNUMBER(CL22)</f>
        <v>0</v>
      </c>
      <c r="CM23" s="127" t="b">
        <v>0</v>
      </c>
      <c r="CN23" s="38" t="s">
        <v>2825</v>
      </c>
      <c r="CO23" s="128" t="b">
        <f>ISNUMBER(CO22)</f>
        <v>0</v>
      </c>
      <c r="CP23" s="127" t="b">
        <v>0</v>
      </c>
      <c r="CQ23" s="6"/>
      <c r="CR23" s="138"/>
      <c r="CS23" s="38" t="s">
        <v>3072</v>
      </c>
      <c r="CT23" s="127" t="b">
        <f>ISNUMBER(CT21)</f>
        <v>1</v>
      </c>
      <c r="CW23" s="170"/>
      <c r="CY23" s="108" t="s">
        <v>2911</v>
      </c>
      <c r="CZ23" s="65">
        <f>CZ16</f>
        <v>0</v>
      </c>
      <c r="DC23" s="182"/>
      <c r="DD23" s="175"/>
      <c r="DE23" s="175" t="s">
        <v>3011</v>
      </c>
      <c r="DF23" s="65">
        <f>DF48</f>
        <v>0</v>
      </c>
      <c r="DH23" s="175"/>
      <c r="DK23" s="182"/>
      <c r="DM23" s="2"/>
      <c r="DN23" s="37" t="s">
        <v>3488</v>
      </c>
      <c r="DO23" s="37" t="s">
        <v>3488</v>
      </c>
      <c r="DP23" s="37" t="s">
        <v>200</v>
      </c>
      <c r="DQ23" s="37" t="s">
        <v>3489</v>
      </c>
      <c r="DR23" s="37" t="s">
        <v>201</v>
      </c>
      <c r="DS23" s="22"/>
      <c r="DT23" s="6"/>
      <c r="DW23" s="1" t="s">
        <v>3490</v>
      </c>
      <c r="DX23" s="493">
        <f>LOOKUP(DX19,(DO12:DO256),(DR12:DR256))</f>
        <v>0</v>
      </c>
      <c r="DZ23" s="48"/>
    </row>
    <row r="24" spans="9:139">
      <c r="I24" s="24" t="s">
        <v>68</v>
      </c>
      <c r="J24" s="157" t="s">
        <v>69</v>
      </c>
      <c r="K24" s="157" t="s">
        <v>69</v>
      </c>
      <c r="L24" s="24" t="s">
        <v>39</v>
      </c>
      <c r="M24" s="24" t="s">
        <v>70</v>
      </c>
      <c r="N24" s="24" t="s">
        <v>70</v>
      </c>
      <c r="O24" s="24" t="s">
        <v>40</v>
      </c>
      <c r="P24" s="24" t="s">
        <v>71</v>
      </c>
      <c r="Q24" s="24" t="s">
        <v>72</v>
      </c>
      <c r="R24" s="24" t="s">
        <v>73</v>
      </c>
      <c r="S24" s="24" t="s">
        <v>71</v>
      </c>
      <c r="V24" s="4"/>
      <c r="X24" s="168" t="s">
        <v>2860</v>
      </c>
      <c r="Y24" s="364">
        <f>Y19</f>
        <v>0</v>
      </c>
      <c r="AB24" s="5"/>
      <c r="AC24" s="149" t="s">
        <v>3031</v>
      </c>
      <c r="AI24" s="375"/>
      <c r="AJ24" s="6"/>
      <c r="AK24" s="6"/>
      <c r="AL24" s="6"/>
      <c r="AM24" s="6"/>
      <c r="AN24" s="376"/>
      <c r="AO24" s="376"/>
      <c r="AP24" s="73" t="s">
        <v>3300</v>
      </c>
      <c r="AQ24" s="376"/>
      <c r="AR24" s="376"/>
      <c r="AS24" s="376"/>
      <c r="AT24" s="376"/>
      <c r="AU24" s="376"/>
      <c r="AV24" s="376"/>
      <c r="AW24" s="6"/>
      <c r="AX24" s="6"/>
      <c r="AY24" s="6"/>
      <c r="AZ24" s="6"/>
      <c r="BA24" s="6"/>
      <c r="BB24" s="6"/>
      <c r="BC24" s="6"/>
      <c r="BD24" s="97"/>
      <c r="BN24" s="97"/>
      <c r="BO24" s="166"/>
      <c r="BQ24" s="38" t="s">
        <v>11</v>
      </c>
      <c r="BR24" s="65" t="str">
        <f>AD38</f>
        <v/>
      </c>
      <c r="BS24" s="128" t="s">
        <v>11</v>
      </c>
      <c r="BT24" s="65" t="str">
        <f>AD66</f>
        <v/>
      </c>
      <c r="BU24" s="127"/>
      <c r="BV24" s="128"/>
      <c r="BW24" s="128"/>
      <c r="BX24" s="128"/>
      <c r="BY24" s="128"/>
      <c r="CJ24" s="123"/>
      <c r="CK24" s="38" t="s">
        <v>2866</v>
      </c>
      <c r="CL24" s="129">
        <f>IF(CL23=CM23,0,CL22)</f>
        <v>0</v>
      </c>
      <c r="CM24" s="127"/>
      <c r="CN24" s="38" t="s">
        <v>2866</v>
      </c>
      <c r="CO24" s="129">
        <f>IF(CO23=CP23,0,CO22)</f>
        <v>0</v>
      </c>
      <c r="CP24" s="127"/>
      <c r="CQ24" s="6"/>
      <c r="CR24" s="138"/>
      <c r="CS24" s="38" t="s">
        <v>3073</v>
      </c>
      <c r="CT24" s="223">
        <f>IF(CT23=CT22,2000,CT21)</f>
        <v>2000</v>
      </c>
      <c r="CW24" s="170"/>
      <c r="CY24" s="1" t="s">
        <v>2912</v>
      </c>
      <c r="CZ24" s="1">
        <f>CZ22-CZ23</f>
        <v>0</v>
      </c>
      <c r="DC24" s="182"/>
      <c r="DE24" s="404" t="s">
        <v>3012</v>
      </c>
      <c r="DF24" s="195">
        <f>IF(DF23&lt;10,DF23,DH22)</f>
        <v>0</v>
      </c>
      <c r="DG24" s="405" t="s">
        <v>3013</v>
      </c>
      <c r="DH24" s="404"/>
      <c r="DI24" s="404"/>
      <c r="DJ24" s="404"/>
      <c r="DK24" s="182"/>
      <c r="DM24" s="2"/>
      <c r="DN24" s="37" t="s">
        <v>200</v>
      </c>
      <c r="DO24" s="37" t="s">
        <v>200</v>
      </c>
      <c r="DP24" s="37" t="s">
        <v>200</v>
      </c>
      <c r="DQ24" s="37" t="s">
        <v>3489</v>
      </c>
      <c r="DR24" s="37" t="s">
        <v>201</v>
      </c>
      <c r="DS24" s="22"/>
      <c r="DT24" s="6"/>
      <c r="DW24" s="1" t="s">
        <v>3491</v>
      </c>
      <c r="DX24" s="200">
        <f>LOOKUP(DX19,(DO12:DO256),(DS12:DS256))</f>
        <v>0</v>
      </c>
      <c r="DZ24" s="48"/>
    </row>
    <row r="25" spans="9:139">
      <c r="I25" s="22"/>
      <c r="J25" s="156" t="s">
        <v>74</v>
      </c>
      <c r="K25" s="156" t="s">
        <v>74</v>
      </c>
      <c r="L25" s="22">
        <v>20</v>
      </c>
      <c r="M25" s="22">
        <v>18</v>
      </c>
      <c r="N25" s="22">
        <v>3.3</v>
      </c>
      <c r="O25" s="22">
        <v>-12</v>
      </c>
      <c r="P25" s="22">
        <v>-32</v>
      </c>
      <c r="Q25" s="22">
        <v>-41</v>
      </c>
      <c r="R25" s="22" t="s">
        <v>75</v>
      </c>
      <c r="S25" s="23" t="s">
        <v>76</v>
      </c>
      <c r="V25" s="4"/>
      <c r="X25" s="6" t="s">
        <v>3213</v>
      </c>
      <c r="Y25" s="6" t="str">
        <f>IF(Y24=Y23,"ωωωωωω",Y24)</f>
        <v>ωωωωωω</v>
      </c>
      <c r="AB25" s="5"/>
      <c r="AI25" s="375"/>
      <c r="AJ25" s="6"/>
      <c r="AK25" s="6"/>
      <c r="AL25" s="6"/>
      <c r="AM25" s="6"/>
      <c r="AN25" s="376"/>
      <c r="AO25" s="376"/>
      <c r="AP25" s="73" t="s">
        <v>3303</v>
      </c>
      <c r="AQ25" s="376"/>
      <c r="AR25" s="376"/>
      <c r="AS25" s="376"/>
      <c r="AT25" s="376"/>
      <c r="AU25" s="376"/>
      <c r="AV25" s="376"/>
      <c r="AW25" s="6"/>
      <c r="AX25" s="6"/>
      <c r="AY25" s="6"/>
      <c r="AZ25" s="6"/>
      <c r="BA25" s="6"/>
      <c r="BB25" s="6"/>
      <c r="BC25" s="6"/>
      <c r="BD25" s="97"/>
      <c r="BE25" s="206" t="s">
        <v>2829</v>
      </c>
      <c r="BF25" s="126"/>
      <c r="BN25" s="97"/>
      <c r="BO25" s="166"/>
      <c r="BQ25" s="38" t="s">
        <v>2905</v>
      </c>
      <c r="BR25" s="65" t="str">
        <f>AD39</f>
        <v/>
      </c>
      <c r="BS25" s="128" t="s">
        <v>2905</v>
      </c>
      <c r="BT25" s="65" t="str">
        <f>AD67</f>
        <v/>
      </c>
      <c r="BU25" s="127"/>
      <c r="BV25" s="128"/>
      <c r="BW25" s="128"/>
      <c r="BX25" s="128"/>
      <c r="BY25" s="128"/>
      <c r="CJ25" s="123"/>
      <c r="CK25" s="130" t="s">
        <v>3036</v>
      </c>
      <c r="CL25" s="131">
        <f>IF(CL23=CM23,1,0)</f>
        <v>1</v>
      </c>
      <c r="CM25" s="127"/>
      <c r="CN25" s="130" t="s">
        <v>3036</v>
      </c>
      <c r="CO25" s="131">
        <f>IF(CO23=CP23,1,0)</f>
        <v>1</v>
      </c>
      <c r="CP25" s="127"/>
      <c r="CQ25" s="6"/>
      <c r="CR25" s="138"/>
      <c r="CS25" s="133" t="s">
        <v>3074</v>
      </c>
      <c r="CT25" s="65" t="str">
        <f>CL67</f>
        <v/>
      </c>
      <c r="CW25" s="170"/>
      <c r="CY25" s="1" t="s">
        <v>2913</v>
      </c>
      <c r="CZ25" s="1">
        <f>IF(CZ24&lt;0,0,CZ24)</f>
        <v>0</v>
      </c>
      <c r="DC25" s="182"/>
      <c r="DE25" s="1" t="s">
        <v>2964</v>
      </c>
      <c r="DF25" s="406">
        <f>IF(DF24&lt;10,DF24,0)</f>
        <v>0</v>
      </c>
      <c r="DG25" s="1" t="s">
        <v>2942</v>
      </c>
      <c r="DH25" s="1">
        <f t="shared" ref="DH25:DH33" si="1">IF(DF26=0,DF25,0)</f>
        <v>0</v>
      </c>
      <c r="DI25" s="1" t="s">
        <v>2965</v>
      </c>
      <c r="DJ25" s="170">
        <f>IF(DH25&gt;0,9,0)</f>
        <v>0</v>
      </c>
      <c r="DK25" s="182"/>
      <c r="DM25" s="2"/>
      <c r="DN25" s="37" t="s">
        <v>3492</v>
      </c>
      <c r="DO25" s="37" t="s">
        <v>3492</v>
      </c>
      <c r="DP25" s="37" t="s">
        <v>244</v>
      </c>
      <c r="DQ25" s="37" t="s">
        <v>3493</v>
      </c>
      <c r="DR25" s="37" t="s">
        <v>245</v>
      </c>
      <c r="DS25" s="22"/>
      <c r="DT25" s="6"/>
      <c r="DW25" s="108" t="s">
        <v>2842</v>
      </c>
      <c r="DZ25" s="48"/>
    </row>
    <row r="26" spans="9:139">
      <c r="I26" s="22"/>
      <c r="J26" s="156" t="s">
        <v>77</v>
      </c>
      <c r="K26" s="156" t="s">
        <v>77</v>
      </c>
      <c r="L26" s="22">
        <v>20</v>
      </c>
      <c r="M26" s="22">
        <v>21</v>
      </c>
      <c r="N26" s="22">
        <v>0.7</v>
      </c>
      <c r="O26" s="22">
        <v>-14</v>
      </c>
      <c r="P26" s="22">
        <v>-46</v>
      </c>
      <c r="Q26" s="22">
        <v>-53</v>
      </c>
      <c r="R26" s="22" t="s">
        <v>78</v>
      </c>
      <c r="S26" s="23" t="s">
        <v>79</v>
      </c>
      <c r="V26" s="4"/>
      <c r="X26" s="128" t="s">
        <v>2849</v>
      </c>
      <c r="Y26" s="6" t="str">
        <f>LOOKUP(Y25,(J4:J914),(K4:K914))</f>
        <v>ωωωωωω</v>
      </c>
      <c r="AB26" s="5"/>
      <c r="AC26" s="146" t="s">
        <v>3032</v>
      </c>
      <c r="AD26" s="117"/>
      <c r="AE26" s="117"/>
      <c r="AF26" s="117"/>
      <c r="AG26" s="117"/>
      <c r="AI26" s="375"/>
      <c r="AJ26" s="6"/>
      <c r="AK26" s="6"/>
      <c r="AL26" s="6"/>
      <c r="AM26" s="6"/>
      <c r="AN26" s="376"/>
      <c r="AO26" s="376"/>
      <c r="AP26" s="73" t="s">
        <v>3301</v>
      </c>
      <c r="AQ26" s="376"/>
      <c r="AR26" s="376"/>
      <c r="AS26" s="376"/>
      <c r="AT26" s="376"/>
      <c r="AU26" s="376"/>
      <c r="AV26" s="376"/>
      <c r="AW26" s="6"/>
      <c r="AX26" s="6"/>
      <c r="AY26" s="6"/>
      <c r="AZ26" s="6"/>
      <c r="BA26" s="6"/>
      <c r="BB26" s="6"/>
      <c r="BC26" s="6"/>
      <c r="BD26" s="97"/>
      <c r="BE26" s="38" t="s">
        <v>2801</v>
      </c>
      <c r="BF26" s="65">
        <f>AS403</f>
        <v>0</v>
      </c>
      <c r="BN26" s="97"/>
      <c r="BO26" s="166"/>
      <c r="BQ26" s="133" t="s">
        <v>2805</v>
      </c>
      <c r="BR26" s="128"/>
      <c r="BS26" s="168" t="s">
        <v>2805</v>
      </c>
      <c r="BT26" s="128"/>
      <c r="BU26" s="127"/>
      <c r="BV26" s="128"/>
      <c r="BW26" s="128"/>
      <c r="BX26" s="128"/>
      <c r="BY26" s="128"/>
      <c r="CJ26" s="123"/>
      <c r="CK26" s="130"/>
      <c r="CL26" s="131"/>
      <c r="CM26" s="127"/>
      <c r="CN26" s="130"/>
      <c r="CO26" s="131"/>
      <c r="CP26" s="127"/>
      <c r="CQ26" s="6"/>
      <c r="CR26" s="138"/>
      <c r="CS26" s="38" t="s">
        <v>3072</v>
      </c>
      <c r="CT26" s="127" t="b">
        <f>ISNUMBER(CT25)</f>
        <v>0</v>
      </c>
      <c r="CW26" s="170"/>
      <c r="CY26" s="172" t="s">
        <v>2914</v>
      </c>
      <c r="DC26" s="182"/>
      <c r="DD26" s="1" t="s">
        <v>3286</v>
      </c>
      <c r="DE26" s="1" t="s">
        <v>2966</v>
      </c>
      <c r="DF26" s="406">
        <f>IF(DF24&lt;9,DF24,0)</f>
        <v>0</v>
      </c>
      <c r="DG26" s="1" t="s">
        <v>2942</v>
      </c>
      <c r="DH26" s="1">
        <f t="shared" si="1"/>
        <v>0</v>
      </c>
      <c r="DI26" s="1" t="s">
        <v>2967</v>
      </c>
      <c r="DJ26" s="170">
        <f>IF(DH26&gt;0,8,0)</f>
        <v>0</v>
      </c>
      <c r="DK26" s="182"/>
      <c r="DM26" s="2"/>
      <c r="DN26" s="37" t="s">
        <v>244</v>
      </c>
      <c r="DO26" s="37" t="s">
        <v>244</v>
      </c>
      <c r="DP26" s="37" t="s">
        <v>244</v>
      </c>
      <c r="DQ26" s="37" t="s">
        <v>3493</v>
      </c>
      <c r="DR26" s="37" t="s">
        <v>245</v>
      </c>
      <c r="DS26" s="22"/>
      <c r="DT26" s="6"/>
      <c r="DW26" s="492" t="s">
        <v>3494</v>
      </c>
      <c r="DZ26" s="48"/>
    </row>
    <row r="27" spans="9:139">
      <c r="I27" s="22"/>
      <c r="J27" s="156" t="s">
        <v>80</v>
      </c>
      <c r="K27" s="156" t="s">
        <v>80</v>
      </c>
      <c r="L27" s="22">
        <v>21</v>
      </c>
      <c r="M27" s="22">
        <v>40</v>
      </c>
      <c r="N27" s="22">
        <v>5.5</v>
      </c>
      <c r="O27" s="22">
        <v>-16</v>
      </c>
      <c r="P27" s="22">
        <v>-39</v>
      </c>
      <c r="Q27" s="22">
        <v>-44</v>
      </c>
      <c r="R27" s="22" t="s">
        <v>81</v>
      </c>
      <c r="S27" s="23" t="s">
        <v>82</v>
      </c>
      <c r="V27" s="4"/>
      <c r="X27" s="128" t="s">
        <v>2890</v>
      </c>
      <c r="Y27" s="151" t="str">
        <f>IF(Y26=Y25,Y25,"ωωωω")</f>
        <v>ωωωωωω</v>
      </c>
      <c r="AB27" s="5"/>
      <c r="AC27" s="150"/>
      <c r="AI27" s="375"/>
      <c r="AJ27" s="6"/>
      <c r="AK27" s="6"/>
      <c r="AL27" s="6"/>
      <c r="AM27" s="6"/>
      <c r="AN27" s="376"/>
      <c r="AO27" s="376"/>
      <c r="AP27" s="73" t="s">
        <v>3352</v>
      </c>
      <c r="AQ27" s="376"/>
      <c r="AR27" s="376"/>
      <c r="AS27" s="376"/>
      <c r="AT27" s="376"/>
      <c r="AU27" s="376"/>
      <c r="AV27" s="376"/>
      <c r="AW27" s="6"/>
      <c r="AX27" s="6"/>
      <c r="AY27" s="6"/>
      <c r="AZ27" s="6"/>
      <c r="BA27" s="6"/>
      <c r="BB27" s="6"/>
      <c r="BC27" s="6"/>
      <c r="BD27" s="97"/>
      <c r="BE27" s="38" t="s">
        <v>2830</v>
      </c>
      <c r="BF27" s="65">
        <f>AS404</f>
        <v>0</v>
      </c>
      <c r="BN27" s="97"/>
      <c r="BO27" s="166"/>
      <c r="BQ27" s="38" t="s">
        <v>10</v>
      </c>
      <c r="BR27" s="65" t="str">
        <f>AD41</f>
        <v/>
      </c>
      <c r="BS27" s="128" t="s">
        <v>10</v>
      </c>
      <c r="BT27" s="65" t="str">
        <f>AD69</f>
        <v/>
      </c>
      <c r="BU27" s="127"/>
      <c r="BV27" s="128"/>
      <c r="BW27" s="128"/>
      <c r="BX27" s="128"/>
      <c r="BY27" s="128"/>
      <c r="CJ27" s="123"/>
      <c r="CK27" s="38" t="s">
        <v>3035</v>
      </c>
      <c r="CL27" s="65" t="str">
        <f>CL19</f>
        <v/>
      </c>
      <c r="CM27" s="127"/>
      <c r="CN27" s="38" t="s">
        <v>3035</v>
      </c>
      <c r="CO27" s="65" t="str">
        <f>CO19</f>
        <v/>
      </c>
      <c r="CP27" s="127"/>
      <c r="CQ27" s="6"/>
      <c r="CR27" s="138"/>
      <c r="CS27" s="38" t="s">
        <v>2866</v>
      </c>
      <c r="CT27" s="223">
        <f>IF(CT26=CT22,0,CT25)</f>
        <v>0</v>
      </c>
      <c r="CW27" s="170"/>
      <c r="CY27" s="1" t="s">
        <v>2915</v>
      </c>
      <c r="CZ27" s="173">
        <f xml:space="preserve"> IF(CZ25&gt;12,0,CZ25)</f>
        <v>0</v>
      </c>
      <c r="DC27" s="182"/>
      <c r="DE27" s="1" t="s">
        <v>2968</v>
      </c>
      <c r="DF27" s="406">
        <f>IF(DF24&lt;8,DF24,0)</f>
        <v>0</v>
      </c>
      <c r="DG27" s="1" t="s">
        <v>2942</v>
      </c>
      <c r="DH27" s="1">
        <f t="shared" si="1"/>
        <v>0</v>
      </c>
      <c r="DI27" s="1" t="s">
        <v>2969</v>
      </c>
      <c r="DJ27" s="170">
        <f>IF(DH27&gt;0,7,0)</f>
        <v>0</v>
      </c>
      <c r="DK27" s="182"/>
      <c r="DM27" s="2"/>
      <c r="DN27" s="37" t="s">
        <v>3495</v>
      </c>
      <c r="DO27" s="37" t="s">
        <v>3495</v>
      </c>
      <c r="DP27" s="37" t="s">
        <v>3222</v>
      </c>
      <c r="DQ27" s="37" t="s">
        <v>3496</v>
      </c>
      <c r="DR27" s="37" t="s">
        <v>249</v>
      </c>
      <c r="DS27" s="22"/>
      <c r="DT27" s="6"/>
      <c r="DW27" s="1" t="s">
        <v>3497</v>
      </c>
      <c r="DX27" s="205" t="str">
        <f>IF(DX21=0,"",DX21)</f>
        <v/>
      </c>
      <c r="DZ27" s="48"/>
    </row>
    <row r="28" spans="9:139">
      <c r="I28" s="22"/>
      <c r="J28" s="156" t="s">
        <v>83</v>
      </c>
      <c r="K28" s="156" t="s">
        <v>83</v>
      </c>
      <c r="L28" s="22">
        <v>21</v>
      </c>
      <c r="M28" s="22">
        <v>47</v>
      </c>
      <c r="N28" s="22">
        <v>2.4</v>
      </c>
      <c r="O28" s="22">
        <v>-16</v>
      </c>
      <c r="P28" s="22">
        <v>-7</v>
      </c>
      <c r="Q28" s="22">
        <v>-38</v>
      </c>
      <c r="R28" s="22" t="s">
        <v>84</v>
      </c>
      <c r="S28" s="23" t="s">
        <v>85</v>
      </c>
      <c r="V28" s="4"/>
      <c r="Y28" s="6" t="s">
        <v>2767</v>
      </c>
      <c r="AB28" s="5"/>
      <c r="AC28" s="150"/>
      <c r="AI28" s="375"/>
      <c r="AJ28" s="6"/>
      <c r="AK28" s="6"/>
      <c r="AL28" s="6"/>
      <c r="AM28" s="6"/>
      <c r="AN28" s="376"/>
      <c r="AO28" s="376"/>
      <c r="AP28" s="467" t="s">
        <v>3411</v>
      </c>
      <c r="AQ28" s="376"/>
      <c r="AR28" s="376"/>
      <c r="AS28" s="376"/>
      <c r="AT28" s="376"/>
      <c r="AU28" s="376"/>
      <c r="AV28" s="376"/>
      <c r="AW28" s="6"/>
      <c r="AX28" s="6"/>
      <c r="AY28" s="6"/>
      <c r="AZ28" s="6"/>
      <c r="BA28" s="6"/>
      <c r="BB28" s="6"/>
      <c r="BC28" s="6"/>
      <c r="BD28" s="97"/>
      <c r="BE28" s="38" t="s">
        <v>3251</v>
      </c>
      <c r="BF28" s="65">
        <f>AP407</f>
        <v>0</v>
      </c>
      <c r="BN28" s="97"/>
      <c r="BO28" s="166"/>
      <c r="BQ28" s="38" t="s">
        <v>11</v>
      </c>
      <c r="BR28" s="65" t="str">
        <f>AD42</f>
        <v/>
      </c>
      <c r="BS28" s="128" t="s">
        <v>11</v>
      </c>
      <c r="BT28" s="65" t="str">
        <f>AD70</f>
        <v/>
      </c>
      <c r="BU28" s="127"/>
      <c r="BV28" s="128"/>
      <c r="BW28" s="128"/>
      <c r="BX28" s="128"/>
      <c r="BY28" s="128"/>
      <c r="CJ28" s="123"/>
      <c r="CK28" s="38" t="s">
        <v>2825</v>
      </c>
      <c r="CL28" s="128" t="b">
        <f>ISNUMBER(CL27)</f>
        <v>0</v>
      </c>
      <c r="CM28" s="127" t="b">
        <v>0</v>
      </c>
      <c r="CN28" s="38" t="s">
        <v>2825</v>
      </c>
      <c r="CO28" s="128" t="b">
        <f>ISNUMBER(CO27)</f>
        <v>0</v>
      </c>
      <c r="CP28" s="127" t="b">
        <v>0</v>
      </c>
      <c r="CQ28" s="6"/>
      <c r="CR28" s="138"/>
      <c r="CS28" s="133" t="s">
        <v>3075</v>
      </c>
      <c r="CT28" s="65" t="str">
        <f>CO67</f>
        <v/>
      </c>
      <c r="CW28" s="170"/>
      <c r="CY28" s="1" t="s">
        <v>2916</v>
      </c>
      <c r="CZ28" s="1">
        <f>IF(CZ24&lt;-12,CZ24,0)</f>
        <v>0</v>
      </c>
      <c r="DC28" s="182"/>
      <c r="DE28" s="1" t="s">
        <v>2970</v>
      </c>
      <c r="DF28" s="406">
        <f>IF(DF24&lt;7,DF24,0)</f>
        <v>0</v>
      </c>
      <c r="DG28" s="1" t="s">
        <v>2942</v>
      </c>
      <c r="DH28" s="1">
        <f t="shared" si="1"/>
        <v>0</v>
      </c>
      <c r="DI28" s="1" t="s">
        <v>2971</v>
      </c>
      <c r="DJ28" s="170">
        <f>IF(DH28&gt;0,6,0)</f>
        <v>0</v>
      </c>
      <c r="DK28" s="182"/>
      <c r="DM28" s="2"/>
      <c r="DN28" s="37" t="s">
        <v>248</v>
      </c>
      <c r="DO28" s="37" t="s">
        <v>248</v>
      </c>
      <c r="DP28" s="37" t="s">
        <v>3222</v>
      </c>
      <c r="DQ28" s="37" t="s">
        <v>3496</v>
      </c>
      <c r="DR28" s="37" t="s">
        <v>249</v>
      </c>
      <c r="DS28" s="22"/>
      <c r="DT28" s="6"/>
      <c r="DW28" s="313" t="s">
        <v>3498</v>
      </c>
      <c r="DZ28" s="48"/>
    </row>
    <row r="29" spans="9:139">
      <c r="I29" s="22"/>
      <c r="J29" s="156" t="s">
        <v>86</v>
      </c>
      <c r="K29" s="156" t="s">
        <v>86</v>
      </c>
      <c r="L29" s="22">
        <v>21</v>
      </c>
      <c r="M29" s="22">
        <v>26</v>
      </c>
      <c r="N29" s="22">
        <v>40</v>
      </c>
      <c r="O29" s="22">
        <v>-22</v>
      </c>
      <c r="P29" s="22">
        <v>-24</v>
      </c>
      <c r="Q29" s="22">
        <v>-41</v>
      </c>
      <c r="R29" s="22" t="s">
        <v>87</v>
      </c>
      <c r="S29" s="23" t="s">
        <v>88</v>
      </c>
      <c r="V29" s="4"/>
      <c r="X29" s="128" t="s">
        <v>2894</v>
      </c>
      <c r="Y29" s="6">
        <f>IF(Y27=Y28,1,0)</f>
        <v>0</v>
      </c>
      <c r="AB29" s="5"/>
      <c r="AC29" s="150"/>
      <c r="AI29" s="375"/>
      <c r="AJ29" s="6"/>
      <c r="AK29" s="6"/>
      <c r="AL29" s="6"/>
      <c r="AM29" s="6"/>
      <c r="AN29" s="376"/>
      <c r="AO29" s="376"/>
      <c r="AP29" s="73" t="s">
        <v>3302</v>
      </c>
      <c r="AQ29" s="376"/>
      <c r="AR29" s="376"/>
      <c r="AS29" s="376"/>
      <c r="AT29" s="376"/>
      <c r="AU29" s="376"/>
      <c r="AV29" s="376"/>
      <c r="AW29" s="6"/>
      <c r="AX29" s="6"/>
      <c r="AY29" s="6"/>
      <c r="AZ29" s="6"/>
      <c r="BA29" s="6"/>
      <c r="BB29" s="6"/>
      <c r="BC29" s="6"/>
      <c r="BD29" s="97"/>
      <c r="BE29" s="95" t="s">
        <v>2877</v>
      </c>
      <c r="BF29" s="65">
        <f>AS391</f>
        <v>2000</v>
      </c>
      <c r="BN29" s="97"/>
      <c r="BO29" s="166"/>
      <c r="BQ29" s="38" t="s">
        <v>2905</v>
      </c>
      <c r="BR29" s="65" t="str">
        <f>AD43</f>
        <v/>
      </c>
      <c r="BS29" s="128" t="s">
        <v>2905</v>
      </c>
      <c r="BT29" s="65" t="str">
        <f>AD71</f>
        <v/>
      </c>
      <c r="BU29" s="127"/>
      <c r="BV29" s="128"/>
      <c r="BW29" s="128"/>
      <c r="BX29" s="128"/>
      <c r="BY29" s="128"/>
      <c r="CJ29" s="123"/>
      <c r="CK29" s="38" t="s">
        <v>2866</v>
      </c>
      <c r="CL29" s="129">
        <f>IF(CL28=CM28,0,CL27)</f>
        <v>0</v>
      </c>
      <c r="CM29" s="127"/>
      <c r="CN29" s="38" t="s">
        <v>2866</v>
      </c>
      <c r="CO29" s="129">
        <f>IF(CO28=CP28,0,CO27)</f>
        <v>0</v>
      </c>
      <c r="CP29" s="127"/>
      <c r="CQ29" s="6"/>
      <c r="CR29" s="138"/>
      <c r="CS29" s="38" t="s">
        <v>3072</v>
      </c>
      <c r="CT29" s="127" t="b">
        <f>ISNUMBER(CT28)</f>
        <v>0</v>
      </c>
      <c r="CW29" s="170"/>
      <c r="CY29" s="1" t="s">
        <v>2917</v>
      </c>
      <c r="CZ29" s="1">
        <f>24+CZ28</f>
        <v>24</v>
      </c>
      <c r="DC29" s="182"/>
      <c r="DE29" s="1" t="s">
        <v>2972</v>
      </c>
      <c r="DF29" s="406">
        <f>IF(DF24&lt;6,DF24,0)</f>
        <v>0</v>
      </c>
      <c r="DG29" s="1" t="s">
        <v>2942</v>
      </c>
      <c r="DH29" s="1">
        <f t="shared" si="1"/>
        <v>0</v>
      </c>
      <c r="DI29" s="1" t="s">
        <v>2973</v>
      </c>
      <c r="DJ29" s="170">
        <f>IF(DH29&gt;0,5,0)</f>
        <v>0</v>
      </c>
      <c r="DK29" s="182"/>
      <c r="DM29" s="2"/>
      <c r="DN29" s="37" t="s">
        <v>3499</v>
      </c>
      <c r="DO29" s="37" t="s">
        <v>3499</v>
      </c>
      <c r="DP29" s="37" t="s">
        <v>3222</v>
      </c>
      <c r="DQ29" s="37" t="s">
        <v>3496</v>
      </c>
      <c r="DR29" s="37" t="s">
        <v>249</v>
      </c>
      <c r="DS29" s="22"/>
      <c r="DT29" s="6"/>
      <c r="DW29" s="1" t="s">
        <v>3497</v>
      </c>
      <c r="DX29" s="138" t="str">
        <f>IF(DX22=0,"",DX22)</f>
        <v/>
      </c>
      <c r="DZ29" s="48"/>
    </row>
    <row r="30" spans="9:139">
      <c r="I30" s="22"/>
      <c r="J30" s="156" t="s">
        <v>89</v>
      </c>
      <c r="K30" s="156" t="s">
        <v>89</v>
      </c>
      <c r="L30" s="22">
        <v>21</v>
      </c>
      <c r="M30" s="22">
        <v>5</v>
      </c>
      <c r="N30" s="22">
        <v>56.8</v>
      </c>
      <c r="O30" s="22">
        <v>-17</v>
      </c>
      <c r="P30" s="22">
        <v>-13</v>
      </c>
      <c r="Q30" s="22">
        <v>-58</v>
      </c>
      <c r="R30" s="22" t="s">
        <v>90</v>
      </c>
      <c r="S30" s="23" t="s">
        <v>91</v>
      </c>
      <c r="V30" s="4"/>
      <c r="X30" s="128" t="s">
        <v>2895</v>
      </c>
      <c r="Y30" s="6">
        <f>IF(Y27=Y25,1,0)</f>
        <v>1</v>
      </c>
      <c r="AB30" s="5"/>
      <c r="AC30" s="150"/>
      <c r="AI30" s="375"/>
      <c r="AJ30" s="6"/>
      <c r="AK30" s="6"/>
      <c r="AL30" s="6"/>
      <c r="AM30" s="6"/>
      <c r="AN30" s="376"/>
      <c r="AO30" s="376"/>
      <c r="AP30" s="467" t="s">
        <v>3412</v>
      </c>
      <c r="AQ30" s="376"/>
      <c r="AR30" s="376"/>
      <c r="AS30" s="376"/>
      <c r="AT30" s="376"/>
      <c r="AU30" s="376"/>
      <c r="AV30" s="376"/>
      <c r="AW30" s="6"/>
      <c r="AX30" s="6"/>
      <c r="AY30" s="6"/>
      <c r="AZ30" s="6"/>
      <c r="BA30" s="6"/>
      <c r="BB30" s="6"/>
      <c r="BC30" s="6"/>
      <c r="BD30" s="97"/>
      <c r="BN30" s="97"/>
      <c r="BO30" s="166"/>
      <c r="BQ30" s="38"/>
      <c r="BR30" s="128"/>
      <c r="BS30" s="128"/>
      <c r="BT30" s="128"/>
      <c r="BU30" s="127"/>
      <c r="BV30" s="128"/>
      <c r="BW30" s="128"/>
      <c r="BX30" s="128"/>
      <c r="BY30" s="128"/>
      <c r="CJ30" s="123"/>
      <c r="CK30" s="130" t="s">
        <v>3036</v>
      </c>
      <c r="CL30" s="132">
        <f>IF(CL28=CM28,1,0)</f>
        <v>1</v>
      </c>
      <c r="CM30" s="127"/>
      <c r="CN30" s="130" t="s">
        <v>3036</v>
      </c>
      <c r="CO30" s="132">
        <f>IF(CO28=CP28,1,0)</f>
        <v>1</v>
      </c>
      <c r="CP30" s="127"/>
      <c r="CQ30" s="6"/>
      <c r="CR30" s="138"/>
      <c r="CS30" s="38" t="s">
        <v>2866</v>
      </c>
      <c r="CT30" s="223">
        <f>IF(CT29=CT22,0,CT28)</f>
        <v>0</v>
      </c>
      <c r="CW30" s="170"/>
      <c r="CY30" s="1" t="s">
        <v>2918</v>
      </c>
      <c r="CZ30" s="174">
        <f>IF(CZ29=24,0,CZ29)</f>
        <v>0</v>
      </c>
      <c r="DC30" s="182"/>
      <c r="DE30" s="1" t="s">
        <v>2974</v>
      </c>
      <c r="DF30" s="406">
        <f>IF(DF24&lt;5,DF24,0)</f>
        <v>0</v>
      </c>
      <c r="DG30" s="1" t="s">
        <v>2942</v>
      </c>
      <c r="DH30" s="1">
        <f t="shared" si="1"/>
        <v>0</v>
      </c>
      <c r="DI30" s="1" t="s">
        <v>2975</v>
      </c>
      <c r="DJ30" s="170">
        <f>IF(DH30&gt;0,4,0)</f>
        <v>0</v>
      </c>
      <c r="DK30" s="182"/>
      <c r="DM30" s="2"/>
      <c r="DN30" s="37" t="s">
        <v>3222</v>
      </c>
      <c r="DO30" s="37" t="s">
        <v>3222</v>
      </c>
      <c r="DP30" s="37" t="s">
        <v>3222</v>
      </c>
      <c r="DQ30" s="37" t="s">
        <v>3496</v>
      </c>
      <c r="DR30" s="37" t="s">
        <v>249</v>
      </c>
      <c r="DS30" s="22"/>
      <c r="DT30" s="6"/>
      <c r="DW30" s="1" t="s">
        <v>3500</v>
      </c>
      <c r="DZ30" s="48"/>
    </row>
    <row r="31" spans="9:139">
      <c r="I31" s="22"/>
      <c r="J31" s="156" t="s">
        <v>92</v>
      </c>
      <c r="K31" s="156" t="s">
        <v>92</v>
      </c>
      <c r="L31" s="22">
        <v>21</v>
      </c>
      <c r="M31" s="22">
        <v>22</v>
      </c>
      <c r="N31" s="22">
        <v>14.8</v>
      </c>
      <c r="O31" s="22">
        <v>-16</v>
      </c>
      <c r="P31" s="22">
        <v>-50</v>
      </c>
      <c r="Q31" s="22">
        <v>-4</v>
      </c>
      <c r="R31" s="22" t="s">
        <v>93</v>
      </c>
      <c r="S31" s="23" t="s">
        <v>94</v>
      </c>
      <c r="V31" s="4"/>
      <c r="X31" s="128" t="s">
        <v>2870</v>
      </c>
      <c r="Y31" s="6">
        <f>Y30+Y29</f>
        <v>1</v>
      </c>
      <c r="AB31" s="5"/>
      <c r="AC31" s="150"/>
      <c r="AI31" s="375"/>
      <c r="AJ31" s="6"/>
      <c r="AK31" s="6"/>
      <c r="AL31" s="6"/>
      <c r="AM31" s="6"/>
      <c r="AN31" s="376"/>
      <c r="AO31" s="376"/>
      <c r="AP31" s="73" t="s">
        <v>3304</v>
      </c>
      <c r="AR31" s="376"/>
      <c r="AS31" s="376"/>
      <c r="AT31" s="376"/>
      <c r="AU31" s="376"/>
      <c r="AV31" s="376"/>
      <c r="AW31" s="6"/>
      <c r="AX31" s="6"/>
      <c r="AY31" s="6"/>
      <c r="AZ31" s="6"/>
      <c r="BA31" s="6"/>
      <c r="BB31" s="6"/>
      <c r="BC31" s="6"/>
      <c r="BD31" s="97"/>
      <c r="BE31" s="206" t="s">
        <v>2831</v>
      </c>
      <c r="BF31" s="126"/>
      <c r="BN31" s="97"/>
      <c r="BO31" s="166"/>
      <c r="BQ31" s="133" t="s">
        <v>2887</v>
      </c>
      <c r="BS31" s="168" t="s">
        <v>2906</v>
      </c>
      <c r="BU31" s="127"/>
      <c r="BV31" s="128"/>
      <c r="BW31" s="128"/>
      <c r="BX31" s="128"/>
      <c r="BY31" s="128"/>
      <c r="CJ31" s="123"/>
      <c r="CK31" s="130"/>
      <c r="CL31" s="132"/>
      <c r="CM31" s="127"/>
      <c r="CN31" s="130"/>
      <c r="CO31" s="132"/>
      <c r="CP31" s="127"/>
      <c r="CQ31" s="6"/>
      <c r="CR31" s="138"/>
      <c r="CS31" s="95"/>
      <c r="CT31" s="80" t="s">
        <v>2822</v>
      </c>
      <c r="CW31" s="170"/>
      <c r="CZ31" s="175"/>
      <c r="DC31" s="182"/>
      <c r="DE31" s="1" t="s">
        <v>2976</v>
      </c>
      <c r="DF31" s="406">
        <f>IF(DF24&lt;4,DF24,0)</f>
        <v>0</v>
      </c>
      <c r="DG31" s="1" t="s">
        <v>2942</v>
      </c>
      <c r="DH31" s="1">
        <f t="shared" si="1"/>
        <v>0</v>
      </c>
      <c r="DI31" s="1" t="s">
        <v>2977</v>
      </c>
      <c r="DJ31" s="170">
        <f>IF(DH31&gt;0,3,0)</f>
        <v>0</v>
      </c>
      <c r="DK31" s="182"/>
      <c r="DM31" s="2"/>
      <c r="DN31" s="37" t="s">
        <v>3501</v>
      </c>
      <c r="DO31" s="37" t="s">
        <v>3501</v>
      </c>
      <c r="DP31" s="37" t="s">
        <v>270</v>
      </c>
      <c r="DQ31" s="37" t="s">
        <v>3502</v>
      </c>
      <c r="DR31" s="37" t="s">
        <v>3503</v>
      </c>
      <c r="DS31" s="22"/>
      <c r="DT31" s="6"/>
      <c r="DW31" s="1" t="s">
        <v>3497</v>
      </c>
      <c r="DX31" s="135" t="str">
        <f>IF(DX23=0,"",DX23)</f>
        <v/>
      </c>
      <c r="DZ31" s="48"/>
    </row>
    <row r="32" spans="9:139">
      <c r="I32" s="22"/>
      <c r="J32" s="156" t="s">
        <v>95</v>
      </c>
      <c r="K32" s="156" t="s">
        <v>95</v>
      </c>
      <c r="L32" s="22">
        <v>20</v>
      </c>
      <c r="M32" s="22">
        <v>46</v>
      </c>
      <c r="N32" s="22">
        <v>5.7</v>
      </c>
      <c r="O32" s="22">
        <v>-25</v>
      </c>
      <c r="P32" s="22">
        <v>-16</v>
      </c>
      <c r="Q32" s="22">
        <v>-15</v>
      </c>
      <c r="R32" s="22" t="s">
        <v>96</v>
      </c>
      <c r="S32" s="23" t="s">
        <v>97</v>
      </c>
      <c r="V32" s="4"/>
      <c r="Y32" s="6" t="b">
        <v>0</v>
      </c>
      <c r="AB32" s="5"/>
      <c r="AC32" s="150"/>
      <c r="AI32" s="375"/>
      <c r="AJ32" s="6"/>
      <c r="AK32" s="6"/>
      <c r="AL32" s="6"/>
      <c r="AM32" s="6"/>
      <c r="AN32" s="376"/>
      <c r="AO32" s="376"/>
      <c r="AQ32" s="150" t="s">
        <v>3291</v>
      </c>
      <c r="AR32" s="376"/>
      <c r="AS32" s="376"/>
      <c r="AT32" s="376"/>
      <c r="AU32" s="376"/>
      <c r="AV32" s="376"/>
      <c r="AW32" s="6"/>
      <c r="AX32" s="6"/>
      <c r="AY32" s="6"/>
      <c r="AZ32" s="6"/>
      <c r="BA32" s="6"/>
      <c r="BB32" s="6"/>
      <c r="BC32" s="6"/>
      <c r="BD32" s="97"/>
      <c r="BE32" s="38" t="s">
        <v>2801</v>
      </c>
      <c r="BF32" s="65">
        <f>AS444</f>
        <v>0</v>
      </c>
      <c r="BN32" s="97"/>
      <c r="BO32" s="166"/>
      <c r="BQ32" s="95"/>
      <c r="BS32" s="88"/>
      <c r="BU32" s="80"/>
      <c r="BV32" s="128"/>
      <c r="BW32" s="128"/>
      <c r="BX32" s="128"/>
      <c r="BY32" s="128"/>
      <c r="CJ32" s="123"/>
      <c r="CK32" s="38" t="s">
        <v>2809</v>
      </c>
      <c r="CL32" s="65" t="str">
        <f>CL20</f>
        <v/>
      </c>
      <c r="CM32" s="127"/>
      <c r="CN32" s="38" t="s">
        <v>2809</v>
      </c>
      <c r="CO32" s="65" t="str">
        <f>CO20</f>
        <v/>
      </c>
      <c r="CP32" s="127"/>
      <c r="CQ32" s="6"/>
      <c r="CR32" s="138"/>
      <c r="CS32" s="140" t="s">
        <v>2874</v>
      </c>
      <c r="CT32" s="126">
        <f>CT24</f>
        <v>2000</v>
      </c>
      <c r="CW32" s="170"/>
      <c r="CY32" s="1" t="s">
        <v>2919</v>
      </c>
      <c r="CZ32" s="176">
        <f>CZ27+CZ30</f>
        <v>0</v>
      </c>
      <c r="DC32" s="182"/>
      <c r="DE32" s="1" t="s">
        <v>2978</v>
      </c>
      <c r="DF32" s="406">
        <f>IF(DF24&lt;3,DF24,0)</f>
        <v>0</v>
      </c>
      <c r="DG32" s="1" t="s">
        <v>2942</v>
      </c>
      <c r="DH32" s="1">
        <f t="shared" si="1"/>
        <v>0</v>
      </c>
      <c r="DI32" s="1" t="s">
        <v>2979</v>
      </c>
      <c r="DJ32" s="170">
        <f>IF(DH32&gt;0,2,0)</f>
        <v>0</v>
      </c>
      <c r="DK32" s="182"/>
      <c r="DM32" s="2"/>
      <c r="DN32" s="37" t="s">
        <v>270</v>
      </c>
      <c r="DO32" s="37" t="s">
        <v>270</v>
      </c>
      <c r="DP32" s="37" t="s">
        <v>270</v>
      </c>
      <c r="DQ32" s="37" t="s">
        <v>3502</v>
      </c>
      <c r="DR32" s="37" t="s">
        <v>3503</v>
      </c>
      <c r="DS32" s="22"/>
      <c r="DT32" s="6"/>
      <c r="DW32" s="200" t="s">
        <v>3504</v>
      </c>
      <c r="DZ32" s="48"/>
    </row>
    <row r="33" spans="9:130">
      <c r="I33" s="22"/>
      <c r="J33" s="156" t="s">
        <v>98</v>
      </c>
      <c r="K33" s="156" t="s">
        <v>98</v>
      </c>
      <c r="L33" s="22">
        <v>20</v>
      </c>
      <c r="M33" s="22">
        <v>51</v>
      </c>
      <c r="N33" s="22">
        <v>49.3</v>
      </c>
      <c r="O33" s="22">
        <v>-26</v>
      </c>
      <c r="P33" s="22">
        <v>-55</v>
      </c>
      <c r="Q33" s="22">
        <v>-9</v>
      </c>
      <c r="R33" s="22" t="s">
        <v>99</v>
      </c>
      <c r="S33" s="23" t="s">
        <v>100</v>
      </c>
      <c r="V33" s="4"/>
      <c r="Y33" s="6" t="s">
        <v>2888</v>
      </c>
      <c r="AB33" s="5"/>
      <c r="AC33" s="150"/>
      <c r="AI33" s="375"/>
      <c r="AJ33" s="6"/>
      <c r="AK33" s="6"/>
      <c r="AL33" s="6"/>
      <c r="AM33" s="6"/>
      <c r="AN33" s="376"/>
      <c r="AO33" s="376"/>
      <c r="AP33" s="535"/>
      <c r="AQ33" s="536" t="s">
        <v>3733</v>
      </c>
      <c r="AR33" s="376"/>
      <c r="AS33" s="376"/>
      <c r="AT33" s="376"/>
      <c r="AU33" s="376"/>
      <c r="AV33" s="376"/>
      <c r="AW33" s="6"/>
      <c r="AX33" s="6"/>
      <c r="AY33" s="6"/>
      <c r="AZ33" s="6"/>
      <c r="BA33" s="6"/>
      <c r="BB33" s="6"/>
      <c r="BC33" s="6"/>
      <c r="BD33" s="97"/>
      <c r="BE33" s="38" t="s">
        <v>2830</v>
      </c>
      <c r="BF33" s="65">
        <f>AS445</f>
        <v>0</v>
      </c>
      <c r="BN33" s="97"/>
      <c r="BO33" s="166"/>
      <c r="BP33" s="166"/>
      <c r="BQ33" s="166"/>
      <c r="BR33" s="136" t="s">
        <v>2902</v>
      </c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23"/>
      <c r="CK33" s="38" t="s">
        <v>2825</v>
      </c>
      <c r="CL33" s="128" t="b">
        <f>ISNUMBER(CL32)</f>
        <v>0</v>
      </c>
      <c r="CM33" s="127" t="b">
        <v>0</v>
      </c>
      <c r="CN33" s="38" t="s">
        <v>2825</v>
      </c>
      <c r="CO33" s="128" t="b">
        <f>ISNUMBER(CO32)</f>
        <v>0</v>
      </c>
      <c r="CP33" s="127" t="b">
        <v>0</v>
      </c>
      <c r="CQ33" s="6"/>
      <c r="CR33" s="138"/>
      <c r="CS33" s="38" t="s">
        <v>3074</v>
      </c>
      <c r="CT33" s="127">
        <f>CT27</f>
        <v>0</v>
      </c>
      <c r="CW33" s="170"/>
      <c r="CY33" s="177" t="s">
        <v>2920</v>
      </c>
      <c r="DC33" s="182"/>
      <c r="DE33" s="1" t="s">
        <v>2980</v>
      </c>
      <c r="DF33" s="406">
        <f>IF(DF24&lt;2,DF24,0)</f>
        <v>0</v>
      </c>
      <c r="DG33" s="1" t="s">
        <v>2942</v>
      </c>
      <c r="DH33" s="1">
        <f t="shared" si="1"/>
        <v>0</v>
      </c>
      <c r="DI33" s="1" t="s">
        <v>2981</v>
      </c>
      <c r="DJ33" s="170">
        <f>IF(DH33&gt;0,1,0)</f>
        <v>0</v>
      </c>
      <c r="DK33" s="182"/>
      <c r="DM33" s="2"/>
      <c r="DN33" s="37" t="s">
        <v>3505</v>
      </c>
      <c r="DO33" s="37" t="s">
        <v>3505</v>
      </c>
      <c r="DP33" s="37" t="s">
        <v>2467</v>
      </c>
      <c r="DQ33" s="37" t="s">
        <v>3506</v>
      </c>
      <c r="DR33" s="37" t="s">
        <v>2468</v>
      </c>
      <c r="DS33" s="22"/>
      <c r="DT33" s="6"/>
      <c r="DW33" s="1" t="s">
        <v>3497</v>
      </c>
      <c r="DX33" s="494" t="str">
        <f>IF(DX24=0,"",DX24)</f>
        <v/>
      </c>
      <c r="DZ33" s="48"/>
    </row>
    <row r="34" spans="9:130">
      <c r="I34" s="24" t="s">
        <v>101</v>
      </c>
      <c r="J34" s="157" t="s">
        <v>102</v>
      </c>
      <c r="K34" s="157" t="s">
        <v>102</v>
      </c>
      <c r="L34" s="24" t="s">
        <v>39</v>
      </c>
      <c r="M34" s="24" t="s">
        <v>101</v>
      </c>
      <c r="N34" s="24" t="s">
        <v>101</v>
      </c>
      <c r="O34" s="24" t="s">
        <v>40</v>
      </c>
      <c r="P34" s="24" t="s">
        <v>103</v>
      </c>
      <c r="Q34" s="24" t="s">
        <v>104</v>
      </c>
      <c r="R34" s="24" t="s">
        <v>105</v>
      </c>
      <c r="S34" s="24" t="s">
        <v>103</v>
      </c>
      <c r="V34" s="4"/>
      <c r="X34" s="128" t="s">
        <v>2893</v>
      </c>
      <c r="Y34" s="6" t="b">
        <f>ISNUMBER(Y31)</f>
        <v>1</v>
      </c>
      <c r="AB34" s="5"/>
      <c r="AC34" s="150"/>
      <c r="AI34" s="375"/>
      <c r="AJ34" s="6"/>
      <c r="AK34" s="6"/>
      <c r="AL34" s="6"/>
      <c r="AM34" s="6"/>
      <c r="AN34" s="376"/>
      <c r="AO34" s="376"/>
      <c r="AP34" s="535" t="s">
        <v>3734</v>
      </c>
      <c r="AQ34" s="376"/>
      <c r="AR34" s="376"/>
      <c r="AS34" s="376"/>
      <c r="AT34" s="376"/>
      <c r="AU34" s="376"/>
      <c r="AV34" s="376"/>
      <c r="AW34" s="6"/>
      <c r="AX34" s="6"/>
      <c r="AY34" s="6"/>
      <c r="AZ34" s="6"/>
      <c r="BA34" s="6"/>
      <c r="BB34" s="6"/>
      <c r="BC34" s="6"/>
      <c r="BD34" s="97"/>
      <c r="BE34" s="38" t="s">
        <v>3251</v>
      </c>
      <c r="BF34" s="65">
        <f>AP448</f>
        <v>0</v>
      </c>
      <c r="BN34" s="97"/>
      <c r="BO34" s="166"/>
      <c r="BP34" s="175"/>
      <c r="BQ34" s="175"/>
      <c r="BR34" s="6"/>
      <c r="BT34" s="175"/>
      <c r="BU34" s="175"/>
      <c r="BV34" s="175"/>
      <c r="BW34" s="294" t="s">
        <v>3187</v>
      </c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23"/>
      <c r="CK34" s="38" t="s">
        <v>2866</v>
      </c>
      <c r="CL34" s="129">
        <f>IF(CL33=CM33,0,CL32)</f>
        <v>0</v>
      </c>
      <c r="CM34" s="127"/>
      <c r="CN34" s="38" t="s">
        <v>2866</v>
      </c>
      <c r="CO34" s="129">
        <f>IF(CO33=CP33,0,CO32)</f>
        <v>0</v>
      </c>
      <c r="CP34" s="127"/>
      <c r="CQ34" s="6"/>
      <c r="CR34" s="138"/>
      <c r="CS34" s="38" t="s">
        <v>3075</v>
      </c>
      <c r="CT34" s="127">
        <f>CT30</f>
        <v>0</v>
      </c>
      <c r="CW34" s="170"/>
      <c r="CY34" s="1" t="s">
        <v>2921</v>
      </c>
      <c r="CZ34" s="1">
        <f>IF(CZ24&lt;0,CZ24,0)</f>
        <v>0</v>
      </c>
      <c r="DC34" s="182"/>
      <c r="DE34" s="1" t="s">
        <v>2982</v>
      </c>
      <c r="DF34" s="406">
        <f>IF(DF24&lt;1,DF24,0)</f>
        <v>0</v>
      </c>
      <c r="DG34" s="1" t="s">
        <v>2983</v>
      </c>
      <c r="DH34" s="408">
        <f>DF24-DJ34</f>
        <v>0</v>
      </c>
      <c r="DI34" s="1" t="s">
        <v>2984</v>
      </c>
      <c r="DJ34" s="408">
        <f>DJ25+DJ26+DJ27+DJ28+DJ29+DJ30+DJ31+DJ32+DJ33</f>
        <v>0</v>
      </c>
      <c r="DK34" s="182"/>
      <c r="DM34" s="2"/>
      <c r="DN34" s="37" t="s">
        <v>3507</v>
      </c>
      <c r="DO34" s="37" t="s">
        <v>3507</v>
      </c>
      <c r="DP34" s="37" t="s">
        <v>2467</v>
      </c>
      <c r="DQ34" s="37" t="s">
        <v>3506</v>
      </c>
      <c r="DR34" s="37" t="s">
        <v>2468</v>
      </c>
      <c r="DS34" s="22"/>
      <c r="DT34" s="6"/>
      <c r="DZ34" s="48"/>
    </row>
    <row r="35" spans="9:130">
      <c r="I35" s="22"/>
      <c r="J35" s="156" t="s">
        <v>106</v>
      </c>
      <c r="K35" s="156" t="s">
        <v>106</v>
      </c>
      <c r="L35" s="22">
        <v>19</v>
      </c>
      <c r="M35" s="22">
        <v>28</v>
      </c>
      <c r="N35" s="22">
        <v>42.3</v>
      </c>
      <c r="O35" s="22">
        <v>24</v>
      </c>
      <c r="P35" s="22">
        <v>39</v>
      </c>
      <c r="Q35" s="22">
        <v>54</v>
      </c>
      <c r="R35" s="22" t="s">
        <v>107</v>
      </c>
      <c r="S35" s="22" t="s">
        <v>108</v>
      </c>
      <c r="V35" s="4"/>
      <c r="X35" s="128" t="s">
        <v>2889</v>
      </c>
      <c r="Y35" s="4" t="str">
        <f>IF(Y34=Y32,Y33,Y27)</f>
        <v>ωωωωωω</v>
      </c>
      <c r="AB35" s="5"/>
      <c r="AC35" s="150"/>
      <c r="AI35" s="375"/>
      <c r="AJ35" s="6"/>
      <c r="AK35" s="6"/>
      <c r="AL35" s="6"/>
      <c r="AM35" s="6"/>
      <c r="AN35" s="376"/>
      <c r="AO35" s="376"/>
      <c r="AP35" s="573" t="s">
        <v>3795</v>
      </c>
      <c r="AQ35" s="376"/>
      <c r="AR35" s="376"/>
      <c r="AS35" s="376"/>
      <c r="AT35" s="376"/>
      <c r="AU35" s="376"/>
      <c r="AV35" s="376"/>
      <c r="AW35" s="6"/>
      <c r="AX35" s="6"/>
      <c r="AY35" s="6"/>
      <c r="AZ35" s="6"/>
      <c r="BA35" s="6"/>
      <c r="BB35" s="6"/>
      <c r="BC35" s="6"/>
      <c r="BD35" s="97"/>
      <c r="BE35" s="95" t="s">
        <v>2877</v>
      </c>
      <c r="BF35" s="65">
        <f>AS432</f>
        <v>2018</v>
      </c>
      <c r="BN35" s="97"/>
      <c r="BO35" s="166"/>
      <c r="BP35" s="175"/>
      <c r="BQ35" s="175"/>
      <c r="BR35" s="6"/>
      <c r="BS35" s="267" t="s">
        <v>3185</v>
      </c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23"/>
      <c r="CK35" s="130" t="s">
        <v>3036</v>
      </c>
      <c r="CL35" s="131">
        <f>IF(CL33=CM33,1,0)</f>
        <v>1</v>
      </c>
      <c r="CM35" s="127"/>
      <c r="CN35" s="130" t="s">
        <v>3036</v>
      </c>
      <c r="CO35" s="131">
        <f>IF(CO33=CP33,1,0)</f>
        <v>1</v>
      </c>
      <c r="CP35" s="127"/>
      <c r="CQ35" s="6"/>
      <c r="CR35" s="138"/>
      <c r="CS35" s="38"/>
      <c r="CT35" s="127"/>
      <c r="CW35" s="170"/>
      <c r="CY35" s="1" t="s">
        <v>2922</v>
      </c>
      <c r="CZ35" s="178">
        <f>IF(CZ34&lt;-12,0,CZ34)</f>
        <v>0</v>
      </c>
      <c r="DC35" s="182"/>
      <c r="DK35" s="182"/>
      <c r="DM35" s="2"/>
      <c r="DN35" s="37" t="s">
        <v>3508</v>
      </c>
      <c r="DO35" s="37" t="s">
        <v>3508</v>
      </c>
      <c r="DP35" s="37" t="s">
        <v>2467</v>
      </c>
      <c r="DQ35" s="37" t="s">
        <v>3506</v>
      </c>
      <c r="DR35" s="37" t="s">
        <v>2468</v>
      </c>
      <c r="DS35" s="22"/>
      <c r="DT35" s="6"/>
      <c r="DZ35" s="48"/>
    </row>
    <row r="36" spans="9:130">
      <c r="I36" s="24" t="s">
        <v>109</v>
      </c>
      <c r="J36" s="157" t="s">
        <v>110</v>
      </c>
      <c r="K36" s="157" t="s">
        <v>110</v>
      </c>
      <c r="L36" s="24" t="s">
        <v>39</v>
      </c>
      <c r="M36" s="24" t="s">
        <v>111</v>
      </c>
      <c r="N36" s="24" t="s">
        <v>112</v>
      </c>
      <c r="O36" s="24" t="s">
        <v>40</v>
      </c>
      <c r="P36" s="24" t="s">
        <v>113</v>
      </c>
      <c r="Q36" s="24" t="s">
        <v>114</v>
      </c>
      <c r="R36" s="24" t="s">
        <v>115</v>
      </c>
      <c r="S36" s="24" t="s">
        <v>113</v>
      </c>
      <c r="V36" s="4"/>
      <c r="X36" s="168" t="s">
        <v>2884</v>
      </c>
      <c r="AB36" s="5"/>
      <c r="AC36" s="145" t="s">
        <v>2883</v>
      </c>
      <c r="AI36" s="375"/>
      <c r="AJ36" s="6"/>
      <c r="AK36" s="6"/>
      <c r="AL36" s="6"/>
      <c r="AM36" s="6"/>
      <c r="AN36" s="376"/>
      <c r="AO36" s="376"/>
      <c r="AP36" s="73"/>
      <c r="AQ36" s="536" t="s">
        <v>3735</v>
      </c>
      <c r="AR36" s="376"/>
      <c r="AS36" s="376"/>
      <c r="AT36" s="376"/>
      <c r="AU36" s="376"/>
      <c r="AV36" s="376"/>
      <c r="AW36" s="6"/>
      <c r="AX36" s="6"/>
      <c r="AY36" s="6"/>
      <c r="AZ36" s="6"/>
      <c r="BA36" s="6"/>
      <c r="BB36" s="6"/>
      <c r="BC36" s="6"/>
      <c r="BD36" s="97"/>
      <c r="BN36" s="97"/>
      <c r="BO36" s="166"/>
      <c r="BP36" s="175"/>
      <c r="BQ36" s="175"/>
      <c r="BR36" s="6"/>
      <c r="BS36" s="175" t="s">
        <v>3178</v>
      </c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23"/>
      <c r="CK36" s="38" t="s">
        <v>2867</v>
      </c>
      <c r="CL36" s="131">
        <f>CL35+CL30+CL25</f>
        <v>3</v>
      </c>
      <c r="CM36" s="127"/>
      <c r="CN36" s="38" t="s">
        <v>2867</v>
      </c>
      <c r="CO36" s="131">
        <f>CO35+CO30+CO25</f>
        <v>3</v>
      </c>
      <c r="CP36" s="127"/>
      <c r="CQ36" s="6"/>
      <c r="CR36" s="138"/>
      <c r="CS36" s="133" t="s">
        <v>3076</v>
      </c>
      <c r="CT36" s="127"/>
      <c r="CW36" s="170"/>
      <c r="CY36" s="1" t="s">
        <v>2923</v>
      </c>
      <c r="CZ36" s="1">
        <f>IF(CZ24&gt;12,CZ24,0)</f>
        <v>0</v>
      </c>
      <c r="DC36" s="182"/>
      <c r="DE36" s="196" t="s">
        <v>2985</v>
      </c>
      <c r="DF36" s="197"/>
      <c r="DG36" s="108" t="s">
        <v>2986</v>
      </c>
      <c r="DI36" s="108" t="s">
        <v>2987</v>
      </c>
      <c r="DK36" s="182"/>
      <c r="DM36" s="2"/>
      <c r="DN36" s="37" t="s">
        <v>2467</v>
      </c>
      <c r="DO36" s="37" t="s">
        <v>2467</v>
      </c>
      <c r="DP36" s="37" t="s">
        <v>2467</v>
      </c>
      <c r="DQ36" s="37" t="s">
        <v>3506</v>
      </c>
      <c r="DR36" s="37" t="s">
        <v>2468</v>
      </c>
      <c r="DS36" s="22"/>
      <c r="DT36" s="6"/>
      <c r="DZ36" s="48"/>
    </row>
    <row r="37" spans="9:130">
      <c r="I37" s="22"/>
      <c r="J37" s="156" t="s">
        <v>116</v>
      </c>
      <c r="K37" s="156" t="s">
        <v>116</v>
      </c>
      <c r="L37" s="22">
        <v>9</v>
      </c>
      <c r="M37" s="22">
        <v>31</v>
      </c>
      <c r="N37" s="22">
        <v>31.7</v>
      </c>
      <c r="O37" s="22">
        <v>63</v>
      </c>
      <c r="P37" s="22">
        <v>3</v>
      </c>
      <c r="Q37" s="22">
        <v>43</v>
      </c>
      <c r="R37" s="22" t="s">
        <v>117</v>
      </c>
      <c r="S37" s="22" t="s">
        <v>118</v>
      </c>
      <c r="V37" s="4"/>
      <c r="X37" s="128" t="s">
        <v>2850</v>
      </c>
      <c r="Y37" s="192" t="str">
        <f>LOOKUP(Y35,(J4:J914),(L4:L914))</f>
        <v/>
      </c>
      <c r="AB37" s="5"/>
      <c r="AC37" s="6" t="s">
        <v>10</v>
      </c>
      <c r="AD37" s="57" t="str">
        <f>Y37</f>
        <v/>
      </c>
      <c r="AI37" s="375"/>
      <c r="AJ37" s="6"/>
      <c r="AK37" s="6"/>
      <c r="AL37" s="6"/>
      <c r="AM37" s="6"/>
      <c r="AN37" s="376"/>
      <c r="AO37" s="376"/>
      <c r="AP37" s="567" t="s">
        <v>3314</v>
      </c>
      <c r="AQ37" s="415"/>
      <c r="AR37" s="416" t="s">
        <v>2773</v>
      </c>
      <c r="AS37" s="414"/>
      <c r="AT37" s="414"/>
      <c r="AU37" s="415"/>
      <c r="AV37" s="376"/>
      <c r="AW37" s="6"/>
      <c r="AX37" s="6"/>
      <c r="AY37" s="6"/>
      <c r="AZ37" s="6"/>
      <c r="BA37" s="6"/>
      <c r="BB37" s="6"/>
      <c r="BC37" s="6"/>
      <c r="BD37" s="97"/>
      <c r="BE37" s="206" t="s">
        <v>2832</v>
      </c>
      <c r="BF37" s="126"/>
      <c r="BN37" s="97"/>
      <c r="BO37" s="166"/>
      <c r="BP37" s="175"/>
      <c r="BQ37" s="175"/>
      <c r="BR37" s="6" t="s">
        <v>3180</v>
      </c>
      <c r="BS37" s="175" t="s">
        <v>3179</v>
      </c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23"/>
      <c r="CK37" s="38" t="s">
        <v>3037</v>
      </c>
      <c r="CL37" s="207" t="str">
        <f>IF(CL36&gt;0,"Μη αναγνωρίσιμοι χαρακτήρες ","")</f>
        <v xml:space="preserve">Μη αναγνωρίσιμοι χαρακτήρες </v>
      </c>
      <c r="CM37" s="127"/>
      <c r="CN37" s="38" t="s">
        <v>3037</v>
      </c>
      <c r="CO37" s="207" t="str">
        <f>IF(CO36&gt;0,"Μη αναγνωρίσιμοι χαρακτήρες ","")</f>
        <v xml:space="preserve">Μη αναγνωρίσιμοι χαρακτήρες </v>
      </c>
      <c r="CP37" s="127"/>
      <c r="CQ37" s="6"/>
      <c r="CR37" s="138"/>
      <c r="CS37" s="38" t="s">
        <v>3077</v>
      </c>
      <c r="CT37" s="127">
        <f>CT32-2000</f>
        <v>0</v>
      </c>
      <c r="CW37" s="170"/>
      <c r="CY37" s="1" t="s">
        <v>2924</v>
      </c>
      <c r="CZ37" s="1">
        <f>CZ36-24</f>
        <v>-24</v>
      </c>
      <c r="DC37" s="182"/>
      <c r="DE37" s="6" t="s">
        <v>2988</v>
      </c>
      <c r="DF37" s="6"/>
      <c r="DG37" s="108" t="s">
        <v>2992</v>
      </c>
      <c r="DI37" s="1" t="s">
        <v>3287</v>
      </c>
      <c r="DJ37" s="408">
        <f>60*DH46</f>
        <v>0</v>
      </c>
      <c r="DK37" s="182"/>
      <c r="DM37" s="2"/>
      <c r="DN37" s="37" t="s">
        <v>3509</v>
      </c>
      <c r="DO37" s="37" t="s">
        <v>3509</v>
      </c>
      <c r="DP37" s="37" t="s">
        <v>286</v>
      </c>
      <c r="DQ37" s="37" t="s">
        <v>3510</v>
      </c>
      <c r="DR37" s="37" t="s">
        <v>287</v>
      </c>
      <c r="DS37" s="22"/>
      <c r="DT37" s="6"/>
      <c r="DW37" s="200"/>
      <c r="DZ37" s="48"/>
    </row>
    <row r="38" spans="9:130">
      <c r="I38" s="22"/>
      <c r="J38" s="156" t="s">
        <v>119</v>
      </c>
      <c r="K38" s="156" t="s">
        <v>119</v>
      </c>
      <c r="L38" s="22">
        <v>11</v>
      </c>
      <c r="M38" s="22">
        <v>3</v>
      </c>
      <c r="N38" s="22">
        <v>43.7</v>
      </c>
      <c r="O38" s="22">
        <v>61</v>
      </c>
      <c r="P38" s="22">
        <v>45</v>
      </c>
      <c r="Q38" s="22">
        <v>4</v>
      </c>
      <c r="R38" s="22" t="s">
        <v>120</v>
      </c>
      <c r="S38" s="22" t="s">
        <v>121</v>
      </c>
      <c r="V38" s="4"/>
      <c r="X38" s="128" t="s">
        <v>2851</v>
      </c>
      <c r="Y38" s="192" t="str">
        <f>LOOKUP(Y35,(J4:J914),(M4:M914))</f>
        <v/>
      </c>
      <c r="AB38" s="5"/>
      <c r="AC38" s="6" t="s">
        <v>11</v>
      </c>
      <c r="AD38" s="57" t="str">
        <f>Y38</f>
        <v/>
      </c>
      <c r="AI38" s="375"/>
      <c r="AJ38" s="6"/>
      <c r="AK38" s="6"/>
      <c r="AL38" s="6"/>
      <c r="AM38" s="6"/>
      <c r="AN38" s="376"/>
      <c r="AO38" s="376"/>
      <c r="AP38" s="414"/>
      <c r="AQ38" s="415"/>
      <c r="AR38" s="416" t="s">
        <v>2819</v>
      </c>
      <c r="AS38" s="414"/>
      <c r="AT38" s="414"/>
      <c r="AU38" s="415"/>
      <c r="AV38" s="376"/>
      <c r="AW38" s="6"/>
      <c r="AX38" s="6"/>
      <c r="AY38" s="6"/>
      <c r="AZ38" s="6"/>
      <c r="BA38" s="6"/>
      <c r="BB38" s="6"/>
      <c r="BC38" s="6"/>
      <c r="BD38" s="97"/>
      <c r="BE38" s="38" t="s">
        <v>2801</v>
      </c>
      <c r="BF38" s="65">
        <f>AS484</f>
        <v>0</v>
      </c>
      <c r="BN38" s="97"/>
      <c r="BO38" s="166"/>
      <c r="BP38" s="175"/>
      <c r="BQ38" s="175"/>
      <c r="BR38" s="6"/>
      <c r="BS38" s="175" t="s">
        <v>3181</v>
      </c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23"/>
      <c r="CK38" s="38"/>
      <c r="CL38" s="6"/>
      <c r="CM38" s="127"/>
      <c r="CN38" s="38"/>
      <c r="CO38" s="6"/>
      <c r="CP38" s="127"/>
      <c r="CQ38" s="6"/>
      <c r="CR38" s="138"/>
      <c r="CS38" s="38" t="s">
        <v>3078</v>
      </c>
      <c r="CT38" s="141">
        <f>CT37/25796*24</f>
        <v>0</v>
      </c>
      <c r="CW38" s="170"/>
      <c r="CY38" s="1" t="s">
        <v>2925</v>
      </c>
      <c r="CZ38" s="178">
        <f>IF(CZ37&lt;-12,0,CZ37)</f>
        <v>0</v>
      </c>
      <c r="DC38" s="182"/>
      <c r="DE38" s="6" t="s">
        <v>2989</v>
      </c>
      <c r="DF38" s="128"/>
      <c r="DG38" s="1" t="s">
        <v>3017</v>
      </c>
      <c r="DH38" s="1">
        <f>DF48-DH34</f>
        <v>0</v>
      </c>
      <c r="DI38" s="1" t="s">
        <v>2990</v>
      </c>
      <c r="DK38" s="182"/>
      <c r="DM38" s="2"/>
      <c r="DN38" s="37" t="s">
        <v>3223</v>
      </c>
      <c r="DO38" s="37" t="s">
        <v>3223</v>
      </c>
      <c r="DP38" s="37" t="s">
        <v>286</v>
      </c>
      <c r="DQ38" s="37" t="s">
        <v>3510</v>
      </c>
      <c r="DR38" s="37" t="s">
        <v>287</v>
      </c>
      <c r="DS38" s="22"/>
      <c r="DT38" s="6"/>
      <c r="DZ38" s="48"/>
    </row>
    <row r="39" spans="9:130" ht="15.75" thickBot="1">
      <c r="I39" s="22"/>
      <c r="J39" s="156" t="s">
        <v>122</v>
      </c>
      <c r="K39" s="156" t="s">
        <v>122</v>
      </c>
      <c r="L39" s="22">
        <v>11</v>
      </c>
      <c r="M39" s="22">
        <v>1</v>
      </c>
      <c r="N39" s="22">
        <v>50.5</v>
      </c>
      <c r="O39" s="22">
        <v>56</v>
      </c>
      <c r="P39" s="22">
        <v>22</v>
      </c>
      <c r="Q39" s="22">
        <v>57</v>
      </c>
      <c r="R39" s="22" t="s">
        <v>123</v>
      </c>
      <c r="S39" s="22" t="s">
        <v>124</v>
      </c>
      <c r="V39" s="4"/>
      <c r="X39" s="128" t="s">
        <v>2852</v>
      </c>
      <c r="Y39" s="192" t="str">
        <f>LOOKUP(Y35,(J4:J914),(N4:N914))</f>
        <v/>
      </c>
      <c r="AB39" s="5"/>
      <c r="AC39" s="6" t="s">
        <v>2869</v>
      </c>
      <c r="AD39" s="57" t="str">
        <f>Y39</f>
        <v/>
      </c>
      <c r="AI39" s="375"/>
      <c r="AJ39" s="6"/>
      <c r="AK39" s="6"/>
      <c r="AL39" s="6"/>
      <c r="AM39" s="6"/>
      <c r="AN39" s="376"/>
      <c r="AO39" s="376"/>
      <c r="AP39" s="537" t="s">
        <v>2838</v>
      </c>
      <c r="AQ39" s="538" t="s">
        <v>2774</v>
      </c>
      <c r="AR39" s="539" t="s">
        <v>3216</v>
      </c>
      <c r="AS39" s="540">
        <v>2000</v>
      </c>
      <c r="AT39" s="541" t="s">
        <v>2775</v>
      </c>
      <c r="AU39" s="539"/>
      <c r="AV39" s="376"/>
      <c r="AW39" s="6"/>
      <c r="AX39" s="6"/>
      <c r="AY39" s="6"/>
      <c r="AZ39" s="6"/>
      <c r="BA39" s="6"/>
      <c r="BB39" s="6"/>
      <c r="BC39" s="6"/>
      <c r="BD39" s="97"/>
      <c r="BE39" s="38" t="s">
        <v>2830</v>
      </c>
      <c r="BF39" s="65">
        <f>AS485</f>
        <v>0</v>
      </c>
      <c r="BN39" s="97"/>
      <c r="BO39" s="166"/>
      <c r="BP39" s="175"/>
      <c r="BQ39" s="175"/>
      <c r="BR39" s="6"/>
      <c r="BS39" s="267" t="s">
        <v>3186</v>
      </c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  <c r="CH39" s="175"/>
      <c r="CI39" s="175"/>
      <c r="CJ39" s="123"/>
      <c r="CK39" s="133" t="s">
        <v>3038</v>
      </c>
      <c r="CL39" s="128"/>
      <c r="CM39" s="127"/>
      <c r="CN39" s="133" t="s">
        <v>3038</v>
      </c>
      <c r="CO39" s="128"/>
      <c r="CP39" s="127"/>
      <c r="CQ39" s="6"/>
      <c r="CR39" s="138"/>
      <c r="CS39" s="38" t="s">
        <v>3079</v>
      </c>
      <c r="CT39" s="224">
        <f>CT33+CT38</f>
        <v>0</v>
      </c>
      <c r="CW39" s="170"/>
      <c r="DC39" s="182"/>
      <c r="DE39" s="168" t="s">
        <v>2991</v>
      </c>
      <c r="DF39" s="65">
        <f>DD77</f>
        <v>0</v>
      </c>
      <c r="DG39" s="1" t="s">
        <v>2997</v>
      </c>
      <c r="DH39" s="1">
        <f>IF(DF43=1,DH38,0)</f>
        <v>0</v>
      </c>
      <c r="DI39" s="1" t="s">
        <v>2993</v>
      </c>
      <c r="DK39" s="182"/>
      <c r="DM39" s="2"/>
      <c r="DN39" s="37" t="s">
        <v>286</v>
      </c>
      <c r="DO39" s="37" t="s">
        <v>286</v>
      </c>
      <c r="DP39" s="37" t="s">
        <v>286</v>
      </c>
      <c r="DQ39" s="37" t="s">
        <v>3510</v>
      </c>
      <c r="DR39" s="37" t="s">
        <v>287</v>
      </c>
      <c r="DS39" s="22"/>
      <c r="DT39" s="6"/>
      <c r="DZ39" s="48"/>
    </row>
    <row r="40" spans="9:130" ht="15.75" thickBot="1">
      <c r="I40" s="22"/>
      <c r="J40" s="156" t="s">
        <v>125</v>
      </c>
      <c r="K40" s="156" t="s">
        <v>125</v>
      </c>
      <c r="L40" s="22">
        <v>11</v>
      </c>
      <c r="M40" s="22">
        <v>53</v>
      </c>
      <c r="N40" s="22">
        <v>49.8</v>
      </c>
      <c r="O40" s="22">
        <v>53</v>
      </c>
      <c r="P40" s="22">
        <v>41</v>
      </c>
      <c r="Q40" s="22">
        <v>41</v>
      </c>
      <c r="R40" s="22" t="s">
        <v>126</v>
      </c>
      <c r="S40" s="22" t="s">
        <v>127</v>
      </c>
      <c r="V40" s="4"/>
      <c r="X40" s="168" t="s">
        <v>2885</v>
      </c>
      <c r="AB40" s="5"/>
      <c r="AC40" s="145" t="s">
        <v>2805</v>
      </c>
      <c r="AI40" s="375"/>
      <c r="AJ40" s="6"/>
      <c r="AK40" s="6"/>
      <c r="AL40" s="6"/>
      <c r="AM40" s="6"/>
      <c r="AN40" s="376"/>
      <c r="AO40" s="376"/>
      <c r="AP40" s="602" t="s">
        <v>3720</v>
      </c>
      <c r="AQ40" s="602"/>
      <c r="AR40" s="542" t="s">
        <v>3718</v>
      </c>
      <c r="AS40" s="539" t="s">
        <v>2069</v>
      </c>
      <c r="AT40" s="602" t="s">
        <v>3727</v>
      </c>
      <c r="AU40" s="602"/>
      <c r="AV40" s="376"/>
      <c r="AW40" s="6"/>
      <c r="AX40" s="6"/>
      <c r="AY40" s="6"/>
      <c r="AZ40" s="6"/>
      <c r="BA40" s="6"/>
      <c r="BB40" s="6"/>
      <c r="BC40" s="6"/>
      <c r="BD40" s="97"/>
      <c r="BE40" s="38" t="s">
        <v>3251</v>
      </c>
      <c r="BF40" s="65">
        <f>AP488</f>
        <v>0</v>
      </c>
      <c r="BN40" s="97"/>
      <c r="BO40" s="166"/>
      <c r="BP40" s="175"/>
      <c r="BQ40" s="175"/>
      <c r="BR40" s="6"/>
      <c r="BS40" s="175" t="s">
        <v>3182</v>
      </c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23"/>
      <c r="CK40" s="38" t="s">
        <v>3039</v>
      </c>
      <c r="CL40" s="128"/>
      <c r="CM40" s="127"/>
      <c r="CN40" s="38" t="s">
        <v>3039</v>
      </c>
      <c r="CO40" s="128"/>
      <c r="CP40" s="127"/>
      <c r="CQ40" s="6"/>
      <c r="CR40" s="138"/>
      <c r="CS40" s="38" t="s">
        <v>3080</v>
      </c>
      <c r="CT40" s="142">
        <f>IF(CT39&gt;24,CT39,0)</f>
        <v>0</v>
      </c>
      <c r="CW40" s="170"/>
      <c r="CY40" s="1" t="s">
        <v>2926</v>
      </c>
      <c r="CZ40" s="138">
        <f>CZ35+CZ38</f>
        <v>0</v>
      </c>
      <c r="DC40" s="182"/>
      <c r="DE40" s="128" t="s">
        <v>2994</v>
      </c>
      <c r="DF40" s="128" t="b">
        <f>ISNUMBER(DF39)</f>
        <v>1</v>
      </c>
      <c r="DG40" s="1" t="s">
        <v>2999</v>
      </c>
      <c r="DH40" s="1">
        <f>-1*DH39</f>
        <v>0</v>
      </c>
      <c r="DK40" s="182"/>
      <c r="DM40" s="2"/>
      <c r="DN40" s="37" t="s">
        <v>3511</v>
      </c>
      <c r="DO40" s="37" t="s">
        <v>3511</v>
      </c>
      <c r="DP40" s="37" t="s">
        <v>330</v>
      </c>
      <c r="DQ40" s="37" t="s">
        <v>3512</v>
      </c>
      <c r="DR40" s="37" t="s">
        <v>331</v>
      </c>
      <c r="DS40" s="22"/>
      <c r="DT40" s="6"/>
      <c r="DZ40" s="48"/>
    </row>
    <row r="41" spans="9:130" ht="15.75" thickBot="1">
      <c r="I41" s="22"/>
      <c r="J41" s="156" t="s">
        <v>128</v>
      </c>
      <c r="K41" s="156" t="s">
        <v>128</v>
      </c>
      <c r="L41" s="22">
        <v>12</v>
      </c>
      <c r="M41" s="22">
        <v>15</v>
      </c>
      <c r="N41" s="22">
        <v>25.6</v>
      </c>
      <c r="O41" s="22">
        <v>57</v>
      </c>
      <c r="P41" s="22">
        <v>1</v>
      </c>
      <c r="Q41" s="22">
        <v>57</v>
      </c>
      <c r="R41" s="22" t="s">
        <v>129</v>
      </c>
      <c r="S41" s="22" t="s">
        <v>130</v>
      </c>
      <c r="V41" s="4"/>
      <c r="X41" s="128" t="s">
        <v>2854</v>
      </c>
      <c r="Y41" s="192" t="str">
        <f>LOOKUP(Y35,(J4:J914),(O4:O914))</f>
        <v/>
      </c>
      <c r="AB41" s="5"/>
      <c r="AD41" s="57" t="str">
        <f>Y41</f>
        <v/>
      </c>
      <c r="AI41" s="375"/>
      <c r="AJ41" s="6"/>
      <c r="AK41" s="6"/>
      <c r="AL41" s="6"/>
      <c r="AM41" s="6"/>
      <c r="AN41" s="376"/>
      <c r="AO41" s="376"/>
      <c r="AP41" s="543" t="s">
        <v>3729</v>
      </c>
      <c r="AQ41" s="544">
        <v>18</v>
      </c>
      <c r="AR41" s="545" t="s">
        <v>2779</v>
      </c>
      <c r="AS41" s="546">
        <v>-16.649999999999999</v>
      </c>
      <c r="AT41" s="539" t="s">
        <v>2780</v>
      </c>
      <c r="AU41" s="547">
        <v>18</v>
      </c>
      <c r="AV41" s="376"/>
      <c r="AW41" s="6"/>
      <c r="AX41" s="6"/>
      <c r="AY41" s="6"/>
      <c r="AZ41" s="6"/>
      <c r="BA41" s="6"/>
      <c r="BB41" s="6"/>
      <c r="BC41" s="6"/>
      <c r="BD41" s="97"/>
      <c r="BE41" s="95" t="s">
        <v>2877</v>
      </c>
      <c r="BF41" s="65">
        <f>AS472</f>
        <v>2000</v>
      </c>
      <c r="BN41" s="97"/>
      <c r="BO41" s="166"/>
      <c r="BP41" s="175"/>
      <c r="BQ41" s="175"/>
      <c r="BR41" s="6"/>
      <c r="BS41" s="175" t="s">
        <v>3183</v>
      </c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23"/>
      <c r="CK41" s="38" t="s">
        <v>3040</v>
      </c>
      <c r="CL41" s="128">
        <f>IF(CL24&lt;0,0,1)</f>
        <v>1</v>
      </c>
      <c r="CM41" s="127"/>
      <c r="CN41" s="38" t="s">
        <v>3040</v>
      </c>
      <c r="CO41" s="128">
        <f>IF(CO24&lt;0,0,1)</f>
        <v>1</v>
      </c>
      <c r="CP41" s="127"/>
      <c r="CQ41" s="6"/>
      <c r="CR41" s="138"/>
      <c r="CS41" s="38" t="s">
        <v>3081</v>
      </c>
      <c r="CT41" s="127">
        <f>CT40-24</f>
        <v>-24</v>
      </c>
      <c r="CW41" s="170"/>
      <c r="CY41" s="1" t="s">
        <v>2927</v>
      </c>
      <c r="CZ41" s="106">
        <f>CZ40+CZ32</f>
        <v>0</v>
      </c>
      <c r="DC41" s="182"/>
      <c r="DE41" s="128" t="s">
        <v>2996</v>
      </c>
      <c r="DF41" s="128">
        <f>DF40*1</f>
        <v>1</v>
      </c>
      <c r="DG41" s="1" t="s">
        <v>3001</v>
      </c>
      <c r="DH41" s="408">
        <f>IF(DF43=1,DH40,DH38)</f>
        <v>0</v>
      </c>
      <c r="DK41" s="182"/>
      <c r="DM41" s="2"/>
      <c r="DN41" s="37" t="s">
        <v>330</v>
      </c>
      <c r="DO41" s="37" t="s">
        <v>330</v>
      </c>
      <c r="DP41" s="37" t="s">
        <v>330</v>
      </c>
      <c r="DQ41" s="37" t="s">
        <v>3512</v>
      </c>
      <c r="DR41" s="37" t="s">
        <v>331</v>
      </c>
      <c r="DS41" s="22"/>
      <c r="DT41" s="6"/>
      <c r="DZ41" s="48"/>
    </row>
    <row r="42" spans="9:130" ht="19.5" thickBot="1">
      <c r="I42" s="22"/>
      <c r="J42" s="156" t="s">
        <v>131</v>
      </c>
      <c r="K42" s="156" t="s">
        <v>131</v>
      </c>
      <c r="L42" s="22">
        <v>12</v>
      </c>
      <c r="M42" s="22">
        <v>54</v>
      </c>
      <c r="N42" s="22">
        <v>1.7</v>
      </c>
      <c r="O42" s="22">
        <v>55</v>
      </c>
      <c r="P42" s="22">
        <v>57</v>
      </c>
      <c r="Q42" s="22">
        <v>35</v>
      </c>
      <c r="R42" s="22" t="s">
        <v>132</v>
      </c>
      <c r="S42" s="22" t="s">
        <v>133</v>
      </c>
      <c r="V42" s="4"/>
      <c r="X42" s="128" t="s">
        <v>2851</v>
      </c>
      <c r="Y42" s="192" t="str">
        <f>LOOKUP(Y35,(J4:J914),(P4:P914))</f>
        <v/>
      </c>
      <c r="AB42" s="5"/>
      <c r="AD42" s="57" t="str">
        <f>Y42</f>
        <v/>
      </c>
      <c r="AI42" s="375"/>
      <c r="AJ42" s="6"/>
      <c r="AK42" s="6"/>
      <c r="AL42" s="6"/>
      <c r="AM42" s="6"/>
      <c r="AN42" s="376"/>
      <c r="AO42" s="376"/>
      <c r="AP42" s="543" t="s">
        <v>3730</v>
      </c>
      <c r="AQ42" s="548">
        <v>36</v>
      </c>
      <c r="AR42" s="549" t="s">
        <v>3310</v>
      </c>
      <c r="AS42" s="550"/>
      <c r="AT42" s="539" t="s">
        <v>2781</v>
      </c>
      <c r="AU42" s="548">
        <v>53</v>
      </c>
      <c r="AV42" s="376"/>
      <c r="AW42" s="6"/>
      <c r="AX42" s="6"/>
      <c r="AY42" s="6"/>
      <c r="AZ42" s="6"/>
      <c r="BA42" s="6"/>
      <c r="BB42" s="6"/>
      <c r="BC42" s="6"/>
      <c r="BD42" s="97"/>
      <c r="BN42" s="97"/>
      <c r="BO42" s="166"/>
      <c r="BP42" s="175"/>
      <c r="BQ42" s="175"/>
      <c r="BR42" s="6"/>
      <c r="BS42" s="175"/>
      <c r="BT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23"/>
      <c r="CK42" s="38" t="s">
        <v>3041</v>
      </c>
      <c r="CL42" s="128">
        <f>IF(CL29&lt;0,0,1)</f>
        <v>1</v>
      </c>
      <c r="CM42" s="127"/>
      <c r="CN42" s="38" t="s">
        <v>3041</v>
      </c>
      <c r="CO42" s="128">
        <f>IF(CO29&lt;0,0,1)</f>
        <v>1</v>
      </c>
      <c r="CP42" s="127"/>
      <c r="CQ42" s="6"/>
      <c r="CR42" s="138"/>
      <c r="CS42" s="38" t="s">
        <v>3082</v>
      </c>
      <c r="CT42" s="127">
        <f>IF(CT41=0,0,CT41)</f>
        <v>-24</v>
      </c>
      <c r="CW42" s="170"/>
      <c r="CY42" s="179" t="s">
        <v>2928</v>
      </c>
      <c r="DC42" s="182"/>
      <c r="DE42" s="128" t="s">
        <v>2998</v>
      </c>
      <c r="DF42" s="6">
        <f>IF(DF41=1,DF39,0)</f>
        <v>0</v>
      </c>
      <c r="DG42" s="1" t="s">
        <v>2069</v>
      </c>
      <c r="DH42" s="175"/>
      <c r="DK42" s="182"/>
      <c r="DM42" s="2"/>
      <c r="DN42" s="37" t="s">
        <v>3513</v>
      </c>
      <c r="DO42" s="37" t="s">
        <v>3513</v>
      </c>
      <c r="DP42" s="37" t="s">
        <v>334</v>
      </c>
      <c r="DQ42" s="37" t="s">
        <v>3514</v>
      </c>
      <c r="DR42" s="37" t="s">
        <v>335</v>
      </c>
      <c r="DS42" s="22"/>
      <c r="DT42" s="6"/>
      <c r="DZ42" s="48"/>
    </row>
    <row r="43" spans="9:130" ht="21" thickBot="1">
      <c r="I43" s="22"/>
      <c r="J43" s="156" t="s">
        <v>134</v>
      </c>
      <c r="K43" s="156" t="s">
        <v>134</v>
      </c>
      <c r="L43" s="22">
        <v>13</v>
      </c>
      <c r="M43" s="22">
        <v>23</v>
      </c>
      <c r="N43" s="22">
        <v>55.5</v>
      </c>
      <c r="O43" s="22">
        <v>54</v>
      </c>
      <c r="P43" s="22">
        <v>55</v>
      </c>
      <c r="Q43" s="22">
        <v>31</v>
      </c>
      <c r="R43" s="22" t="s">
        <v>135</v>
      </c>
      <c r="S43" s="22" t="s">
        <v>136</v>
      </c>
      <c r="V43" s="4"/>
      <c r="X43" s="128" t="s">
        <v>2852</v>
      </c>
      <c r="Y43" s="192" t="str">
        <f>LOOKUP(Y35,(J4:J914),(Q4:Q914))</f>
        <v/>
      </c>
      <c r="AB43" s="5"/>
      <c r="AD43" s="57" t="str">
        <f>Y43</f>
        <v/>
      </c>
      <c r="AI43" s="375"/>
      <c r="AJ43" s="6"/>
      <c r="AK43" s="6"/>
      <c r="AL43" s="6"/>
      <c r="AM43" s="6"/>
      <c r="AN43" s="376"/>
      <c r="AO43" s="376"/>
      <c r="AP43" s="543" t="s">
        <v>3731</v>
      </c>
      <c r="AQ43" s="548">
        <v>56.3</v>
      </c>
      <c r="AR43" s="551" t="s">
        <v>2782</v>
      </c>
      <c r="AS43" s="552">
        <v>-1.66</v>
      </c>
      <c r="AT43" s="539" t="s">
        <v>2783</v>
      </c>
      <c r="AU43" s="548">
        <v>35.1</v>
      </c>
      <c r="AV43" s="376"/>
      <c r="AW43" s="6"/>
      <c r="AX43" s="6"/>
      <c r="AY43" s="6"/>
      <c r="AZ43" s="6"/>
      <c r="BA43" s="6"/>
      <c r="BB43" s="6"/>
      <c r="BC43" s="6"/>
      <c r="BD43" s="97"/>
      <c r="BE43" s="206" t="s">
        <v>2833</v>
      </c>
      <c r="BF43" s="126"/>
      <c r="BN43" s="97"/>
      <c r="BO43" s="166"/>
      <c r="BP43" s="175"/>
      <c r="BQ43" s="277"/>
      <c r="BR43" s="193"/>
      <c r="BS43" s="193"/>
      <c r="BT43" s="193"/>
      <c r="BU43" s="292" t="s">
        <v>3177</v>
      </c>
      <c r="BV43" s="193"/>
      <c r="BW43" s="193"/>
      <c r="BX43" s="193"/>
      <c r="BY43" s="193"/>
      <c r="BZ43" s="193"/>
      <c r="CA43" s="193"/>
      <c r="CB43" s="193"/>
      <c r="CC43" s="193"/>
      <c r="CD43" s="194"/>
      <c r="CE43" s="175"/>
      <c r="CF43" s="175"/>
      <c r="CG43" s="175"/>
      <c r="CH43" s="175"/>
      <c r="CI43" s="175"/>
      <c r="CJ43" s="123"/>
      <c r="CK43" s="38" t="s">
        <v>3042</v>
      </c>
      <c r="CL43" s="128">
        <f>IF(CL34&lt;0,0,1)</f>
        <v>1</v>
      </c>
      <c r="CM43" s="127"/>
      <c r="CN43" s="38" t="s">
        <v>3042</v>
      </c>
      <c r="CO43" s="128">
        <f>IF(CO34&lt;0,0,1)</f>
        <v>1</v>
      </c>
      <c r="CP43" s="127"/>
      <c r="CQ43" s="6"/>
      <c r="CR43" s="138"/>
      <c r="CS43" s="38" t="s">
        <v>3083</v>
      </c>
      <c r="CT43" s="143">
        <f>IF(CT42&gt;0,CT42,CT39)</f>
        <v>0</v>
      </c>
      <c r="CW43" s="170"/>
      <c r="CY43" s="1" t="s">
        <v>2929</v>
      </c>
      <c r="CZ43" s="175" t="str">
        <f xml:space="preserve"> IF(CZ40&lt;0,"ΑΝΑΤΟΛΙΚΑ","ΔΥΤΙΚΑ")</f>
        <v>ΔΥΤΙΚΑ</v>
      </c>
      <c r="DC43" s="182"/>
      <c r="DE43" s="132" t="s">
        <v>3000</v>
      </c>
      <c r="DF43" s="132">
        <f>IF(DF42&lt;0,1,0)</f>
        <v>0</v>
      </c>
      <c r="DG43" s="108" t="s">
        <v>3004</v>
      </c>
      <c r="DK43" s="182"/>
      <c r="DM43" s="2"/>
      <c r="DN43" s="37" t="s">
        <v>334</v>
      </c>
      <c r="DO43" s="37" t="s">
        <v>334</v>
      </c>
      <c r="DP43" s="37" t="s">
        <v>334</v>
      </c>
      <c r="DQ43" s="37" t="s">
        <v>3514</v>
      </c>
      <c r="DR43" s="37" t="s">
        <v>335</v>
      </c>
      <c r="DS43" s="22"/>
      <c r="DT43" s="6"/>
      <c r="DZ43" s="48"/>
    </row>
    <row r="44" spans="9:130" ht="15.75" thickBot="1">
      <c r="I44" s="22"/>
      <c r="J44" s="156" t="s">
        <v>137</v>
      </c>
      <c r="K44" s="156" t="s">
        <v>137</v>
      </c>
      <c r="L44" s="22">
        <v>13</v>
      </c>
      <c r="M44" s="22">
        <v>47</v>
      </c>
      <c r="N44" s="22">
        <v>32.4</v>
      </c>
      <c r="O44" s="22">
        <v>49</v>
      </c>
      <c r="P44" s="22">
        <v>18</v>
      </c>
      <c r="Q44" s="22">
        <v>48</v>
      </c>
      <c r="R44" s="22" t="s">
        <v>138</v>
      </c>
      <c r="S44" s="22" t="s">
        <v>139</v>
      </c>
      <c r="V44" s="4"/>
      <c r="X44" s="168" t="s">
        <v>2855</v>
      </c>
      <c r="AB44" s="5"/>
      <c r="AI44" s="375"/>
      <c r="AJ44" s="6"/>
      <c r="AK44" s="6"/>
      <c r="AL44" s="6"/>
      <c r="AM44" s="6"/>
      <c r="AN44" s="376"/>
      <c r="AO44" s="376"/>
      <c r="AP44" s="543" t="s">
        <v>3312</v>
      </c>
      <c r="AQ44" s="553">
        <v>18.615600000000001</v>
      </c>
      <c r="AR44" s="539"/>
      <c r="AS44" s="539"/>
      <c r="AT44" s="539" t="s">
        <v>2784</v>
      </c>
      <c r="AU44" s="553">
        <v>18.8931</v>
      </c>
      <c r="AV44" s="376"/>
      <c r="AW44" s="6"/>
      <c r="AX44" s="6"/>
      <c r="AY44" s="6"/>
      <c r="AZ44" s="6"/>
      <c r="BA44" s="6"/>
      <c r="BB44" s="6"/>
      <c r="BC44" s="6"/>
      <c r="BD44" s="97"/>
      <c r="BE44" s="38" t="s">
        <v>2801</v>
      </c>
      <c r="BF44" s="65" t="str">
        <f>BF73</f>
        <v>αμε α</v>
      </c>
      <c r="BN44" s="97"/>
      <c r="BO44" s="166"/>
      <c r="BQ44" s="38"/>
      <c r="BR44" s="140"/>
      <c r="BS44" s="125" t="s">
        <v>2883</v>
      </c>
      <c r="BT44" s="125"/>
      <c r="BU44" s="245" t="s">
        <v>2801</v>
      </c>
      <c r="BV44" s="125" t="s">
        <v>2805</v>
      </c>
      <c r="BW44" s="125"/>
      <c r="BX44" s="125"/>
      <c r="BY44" s="125" t="s">
        <v>2883</v>
      </c>
      <c r="BZ44" s="125"/>
      <c r="CA44" s="246" t="s">
        <v>2830</v>
      </c>
      <c r="CB44" s="125" t="s">
        <v>2805</v>
      </c>
      <c r="CC44" s="125"/>
      <c r="CD44" s="126"/>
      <c r="CJ44" s="123"/>
      <c r="CK44" s="130" t="s">
        <v>3043</v>
      </c>
      <c r="CL44" s="132">
        <f>CL41+CL42+CL43</f>
        <v>3</v>
      </c>
      <c r="CM44" s="208"/>
      <c r="CN44" s="130" t="s">
        <v>3043</v>
      </c>
      <c r="CO44" s="132">
        <f>CO41+CO42+CO43</f>
        <v>3</v>
      </c>
      <c r="CP44" s="127"/>
      <c r="CQ44" s="6"/>
      <c r="CR44" s="138"/>
      <c r="CS44" s="38"/>
      <c r="CT44" s="127"/>
      <c r="CW44" s="170"/>
      <c r="CY44" s="108" t="s">
        <v>2930</v>
      </c>
      <c r="CZ44" s="175"/>
      <c r="DC44" s="182"/>
      <c r="DE44" s="128" t="s">
        <v>3003</v>
      </c>
      <c r="DF44" s="128">
        <f>IF(DF43=1,DF42,0)</f>
        <v>0</v>
      </c>
      <c r="DG44" s="1" t="s">
        <v>3005</v>
      </c>
      <c r="DH44" s="1">
        <f>IF(DF43=1,DH34,0)</f>
        <v>0</v>
      </c>
      <c r="DK44" s="182"/>
      <c r="DM44" s="2"/>
      <c r="DN44" s="37" t="s">
        <v>3515</v>
      </c>
      <c r="DO44" s="37" t="s">
        <v>3515</v>
      </c>
      <c r="DP44" s="37" t="s">
        <v>339</v>
      </c>
      <c r="DQ44" s="37" t="s">
        <v>3516</v>
      </c>
      <c r="DR44" s="37" t="s">
        <v>340</v>
      </c>
      <c r="DS44" s="22"/>
      <c r="DT44" s="6"/>
      <c r="DZ44" s="48"/>
    </row>
    <row r="45" spans="9:130">
      <c r="I45" s="22"/>
      <c r="J45" s="156" t="s">
        <v>140</v>
      </c>
      <c r="K45" s="156" t="s">
        <v>140</v>
      </c>
      <c r="L45" s="22">
        <v>9</v>
      </c>
      <c r="M45" s="22">
        <v>32</v>
      </c>
      <c r="N45" s="22">
        <v>51.4</v>
      </c>
      <c r="O45" s="22">
        <v>51</v>
      </c>
      <c r="P45" s="22">
        <v>40</v>
      </c>
      <c r="Q45" s="22">
        <v>38</v>
      </c>
      <c r="R45" s="22" t="s">
        <v>141</v>
      </c>
      <c r="S45" s="22" t="s">
        <v>142</v>
      </c>
      <c r="V45" s="4"/>
      <c r="X45" s="128" t="s">
        <v>2856</v>
      </c>
      <c r="Y45" s="6" t="str">
        <f>LOOKUP(Y35,(J4:J914):(R4:R914))</f>
        <v/>
      </c>
      <c r="AB45" s="5"/>
      <c r="AC45" s="108" t="s">
        <v>2887</v>
      </c>
      <c r="AI45" s="375"/>
      <c r="AJ45" s="6"/>
      <c r="AK45" s="6"/>
      <c r="AL45" s="6"/>
      <c r="AM45" s="6"/>
      <c r="AN45" s="376"/>
      <c r="AO45" s="376"/>
      <c r="AP45" s="543" t="s">
        <v>3723</v>
      </c>
      <c r="AQ45" s="543"/>
      <c r="AR45" s="539"/>
      <c r="AS45" s="539"/>
      <c r="AT45" s="539"/>
      <c r="AU45" s="554"/>
      <c r="AV45" s="376"/>
      <c r="AW45" s="6"/>
      <c r="AX45" s="6"/>
      <c r="AY45" s="6"/>
      <c r="AZ45" s="6"/>
      <c r="BA45" s="6"/>
      <c r="BB45" s="6"/>
      <c r="BC45" s="6"/>
      <c r="BD45" s="97"/>
      <c r="BE45" s="38" t="s">
        <v>2830</v>
      </c>
      <c r="BF45" s="65" t="str">
        <f>BF74</f>
        <v>αμι β</v>
      </c>
      <c r="BN45" s="97"/>
      <c r="BO45" s="166"/>
      <c r="BQ45" s="38"/>
      <c r="BR45" s="180" t="s">
        <v>3184</v>
      </c>
      <c r="BS45" s="239" t="s">
        <v>10</v>
      </c>
      <c r="BT45" s="239" t="s">
        <v>3111</v>
      </c>
      <c r="BU45" s="239" t="s">
        <v>2869</v>
      </c>
      <c r="BV45" s="239" t="s">
        <v>13</v>
      </c>
      <c r="BW45" s="239" t="s">
        <v>11</v>
      </c>
      <c r="BX45" s="239" t="s">
        <v>2869</v>
      </c>
      <c r="BY45" s="241" t="s">
        <v>10</v>
      </c>
      <c r="BZ45" s="241" t="s">
        <v>3111</v>
      </c>
      <c r="CA45" s="241" t="s">
        <v>2869</v>
      </c>
      <c r="CB45" s="241" t="s">
        <v>13</v>
      </c>
      <c r="CC45" s="241" t="s">
        <v>11</v>
      </c>
      <c r="CD45" s="241" t="s">
        <v>2869</v>
      </c>
      <c r="CE45" s="6"/>
      <c r="CF45" s="6"/>
      <c r="CG45" s="6"/>
      <c r="CH45" s="6"/>
      <c r="CJ45" s="123"/>
      <c r="CK45" s="134" t="s">
        <v>3044</v>
      </c>
      <c r="CL45" s="209">
        <f>IF(CL44=3,1,0)</f>
        <v>1</v>
      </c>
      <c r="CM45" s="127"/>
      <c r="CN45" s="134" t="s">
        <v>3044</v>
      </c>
      <c r="CO45" s="209">
        <f>IF(CO44=3,1,0)</f>
        <v>1</v>
      </c>
      <c r="CP45" s="127"/>
      <c r="CQ45" s="6"/>
      <c r="CR45" s="138"/>
      <c r="CS45" s="133" t="s">
        <v>3084</v>
      </c>
      <c r="CT45" s="127"/>
      <c r="CW45" s="170"/>
      <c r="CY45" s="1" t="s">
        <v>2931</v>
      </c>
      <c r="CZ45" s="141" t="str">
        <f xml:space="preserve"> IF(CZ41=0,"          ",CZ43)</f>
        <v xml:space="preserve">          </v>
      </c>
      <c r="DC45" s="182"/>
      <c r="DE45" s="128" t="s">
        <v>3023</v>
      </c>
      <c r="DF45" s="128">
        <f>DF44*-1</f>
        <v>0</v>
      </c>
      <c r="DG45" s="1" t="s">
        <v>2999</v>
      </c>
      <c r="DH45" s="1">
        <f>-1*DH44</f>
        <v>0</v>
      </c>
      <c r="DK45" s="182"/>
      <c r="DM45" s="2"/>
      <c r="DN45" s="37" t="s">
        <v>339</v>
      </c>
      <c r="DO45" s="37" t="s">
        <v>339</v>
      </c>
      <c r="DP45" s="37" t="s">
        <v>339</v>
      </c>
      <c r="DQ45" s="37" t="s">
        <v>3516</v>
      </c>
      <c r="DR45" s="37" t="s">
        <v>340</v>
      </c>
      <c r="DS45" s="22"/>
      <c r="DT45" s="6"/>
      <c r="DZ45" s="48"/>
    </row>
    <row r="46" spans="9:130" ht="15.75" thickBot="1">
      <c r="I46" s="22"/>
      <c r="J46" s="156" t="s">
        <v>143</v>
      </c>
      <c r="K46" s="156" t="s">
        <v>143</v>
      </c>
      <c r="L46" s="22">
        <v>8</v>
      </c>
      <c r="M46" s="22">
        <v>59</v>
      </c>
      <c r="N46" s="22">
        <v>12.5</v>
      </c>
      <c r="O46" s="22">
        <v>48</v>
      </c>
      <c r="P46" s="22">
        <v>2</v>
      </c>
      <c r="Q46" s="22">
        <v>31</v>
      </c>
      <c r="R46" s="22" t="s">
        <v>144</v>
      </c>
      <c r="S46" s="22" t="s">
        <v>145</v>
      </c>
      <c r="V46" s="4"/>
      <c r="X46" s="128" t="s">
        <v>2857</v>
      </c>
      <c r="Y46" s="6" t="str">
        <f>LOOKUP(Y35,(J4:J914),(S4:S914))</f>
        <v/>
      </c>
      <c r="AB46" s="5"/>
      <c r="AI46" s="375"/>
      <c r="AJ46" s="6"/>
      <c r="AK46" s="6"/>
      <c r="AL46" s="6"/>
      <c r="AM46" s="6"/>
      <c r="AN46" s="376"/>
      <c r="AO46" s="376"/>
      <c r="AP46" s="592" t="s">
        <v>3890</v>
      </c>
      <c r="AQ46" s="542"/>
      <c r="AR46" s="592" t="s">
        <v>3726</v>
      </c>
      <c r="AS46" s="555"/>
      <c r="AT46" s="539"/>
      <c r="AU46" s="566" t="s">
        <v>2805</v>
      </c>
      <c r="AV46" s="376"/>
      <c r="AW46" s="6"/>
      <c r="AX46" s="6"/>
      <c r="AY46" s="6"/>
      <c r="AZ46" s="6"/>
      <c r="BA46" s="6"/>
      <c r="BB46" s="6"/>
      <c r="BC46" s="6"/>
      <c r="BD46" s="97"/>
      <c r="BE46" s="38" t="s">
        <v>3251</v>
      </c>
      <c r="BF46" s="65" t="str">
        <f>BF75</f>
        <v>ωρίων</v>
      </c>
      <c r="BN46" s="97"/>
      <c r="BO46" s="166"/>
      <c r="BQ46" s="293" t="s">
        <v>461</v>
      </c>
      <c r="BR46" s="295">
        <v>1</v>
      </c>
      <c r="BS46" s="65" t="str">
        <f>AD37</f>
        <v/>
      </c>
      <c r="BT46" s="65" t="str">
        <f>AD38</f>
        <v/>
      </c>
      <c r="BU46" s="65" t="str">
        <f>AD39</f>
        <v/>
      </c>
      <c r="BV46" s="65" t="str">
        <f>AD41</f>
        <v/>
      </c>
      <c r="BW46" s="65" t="str">
        <f>AD42</f>
        <v/>
      </c>
      <c r="BX46" s="65" t="str">
        <f>AD43</f>
        <v/>
      </c>
      <c r="BY46" s="65" t="str">
        <f>AD65</f>
        <v/>
      </c>
      <c r="BZ46" s="65" t="str">
        <f>AD66</f>
        <v/>
      </c>
      <c r="CA46" s="65" t="str">
        <f>AD67</f>
        <v/>
      </c>
      <c r="CB46" s="65" t="str">
        <f>AD69</f>
        <v/>
      </c>
      <c r="CC46" s="65" t="str">
        <f>AD70</f>
        <v/>
      </c>
      <c r="CD46" s="65" t="str">
        <f>AD71</f>
        <v/>
      </c>
      <c r="CE46" s="6"/>
      <c r="CF46" s="6"/>
      <c r="CG46" s="6"/>
      <c r="CH46" s="6"/>
      <c r="CJ46" s="123"/>
      <c r="CK46" s="133" t="s">
        <v>3045</v>
      </c>
      <c r="CL46" s="128"/>
      <c r="CM46" s="127"/>
      <c r="CN46" s="133" t="s">
        <v>3045</v>
      </c>
      <c r="CO46" s="128"/>
      <c r="CP46" s="127"/>
      <c r="CQ46" s="6"/>
      <c r="CR46" s="138"/>
      <c r="CS46" s="38" t="s">
        <v>3085</v>
      </c>
      <c r="CT46" s="127">
        <f>CT33*15</f>
        <v>0</v>
      </c>
      <c r="CW46" s="170"/>
      <c r="CY46" s="1" t="s">
        <v>2932</v>
      </c>
      <c r="CZ46" s="141">
        <f>CZ41*60</f>
        <v>0</v>
      </c>
      <c r="DC46" s="182"/>
      <c r="DE46" s="128" t="s">
        <v>3006</v>
      </c>
      <c r="DF46" s="6">
        <f>IF(DF45=0,DF42,DF45)</f>
        <v>0</v>
      </c>
      <c r="DG46" s="1" t="s">
        <v>3007</v>
      </c>
      <c r="DH46" s="408">
        <f>IF(DF43=1,DH45,DH34)</f>
        <v>0</v>
      </c>
      <c r="DK46" s="182"/>
      <c r="DM46" s="2"/>
      <c r="DN46" s="37" t="s">
        <v>3517</v>
      </c>
      <c r="DO46" s="37" t="s">
        <v>3517</v>
      </c>
      <c r="DP46" s="37" t="s">
        <v>350</v>
      </c>
      <c r="DQ46" s="37" t="s">
        <v>3518</v>
      </c>
      <c r="DR46" s="37" t="s">
        <v>351</v>
      </c>
      <c r="DS46" s="22"/>
      <c r="DT46" s="6"/>
      <c r="DZ46" s="48"/>
    </row>
    <row r="47" spans="9:130" ht="15.75" thickBot="1">
      <c r="I47" s="22"/>
      <c r="J47" s="156" t="s">
        <v>146</v>
      </c>
      <c r="K47" s="156" t="s">
        <v>146</v>
      </c>
      <c r="L47" s="22">
        <v>9</v>
      </c>
      <c r="M47" s="22">
        <v>3</v>
      </c>
      <c r="N47" s="22">
        <v>37.5</v>
      </c>
      <c r="O47" s="22">
        <v>47</v>
      </c>
      <c r="P47" s="22">
        <v>9</v>
      </c>
      <c r="Q47" s="22">
        <v>23</v>
      </c>
      <c r="R47" s="22" t="s">
        <v>147</v>
      </c>
      <c r="S47" s="22" t="s">
        <v>148</v>
      </c>
      <c r="V47" s="4"/>
      <c r="X47" s="128" t="s">
        <v>2858</v>
      </c>
      <c r="Y47" s="12" t="str">
        <f>IF(Y45=0,"",Y45)</f>
        <v/>
      </c>
      <c r="AB47" s="5"/>
      <c r="AC47" s="109" t="str">
        <f>Y47</f>
        <v/>
      </c>
      <c r="AI47" s="375"/>
      <c r="AJ47" s="6"/>
      <c r="AK47" s="6"/>
      <c r="AL47" s="6"/>
      <c r="AM47" s="6"/>
      <c r="AN47" s="376"/>
      <c r="AO47" s="376"/>
      <c r="AP47" s="539" t="s">
        <v>2788</v>
      </c>
      <c r="AQ47" s="547">
        <v>38</v>
      </c>
      <c r="AR47" s="556" t="s">
        <v>2789</v>
      </c>
      <c r="AS47" s="557">
        <v>-5.75</v>
      </c>
      <c r="AT47" s="539" t="s">
        <v>2790</v>
      </c>
      <c r="AU47" s="547">
        <v>33</v>
      </c>
      <c r="AV47" s="376"/>
      <c r="AW47" s="6"/>
      <c r="AX47" s="6"/>
      <c r="AY47" s="6"/>
      <c r="AZ47" s="6"/>
      <c r="BA47" s="6"/>
      <c r="BB47" s="6"/>
      <c r="BC47" s="6"/>
      <c r="BD47" s="97"/>
      <c r="BE47" s="95" t="s">
        <v>2877</v>
      </c>
      <c r="BF47" s="65">
        <f>BF72</f>
        <v>2000</v>
      </c>
      <c r="BN47" s="97"/>
      <c r="BO47" s="166"/>
      <c r="BQ47" s="201" t="s">
        <v>2873</v>
      </c>
      <c r="BR47" s="295">
        <v>2</v>
      </c>
      <c r="BS47" s="65">
        <f>CT123</f>
        <v>0</v>
      </c>
      <c r="BT47" s="65">
        <f>CT124</f>
        <v>0</v>
      </c>
      <c r="BU47" s="65">
        <f>CT125</f>
        <v>0</v>
      </c>
      <c r="BV47" s="65">
        <f>CT127</f>
        <v>0</v>
      </c>
      <c r="BW47" s="65">
        <f>CT128</f>
        <v>0</v>
      </c>
      <c r="BX47" s="65">
        <f>CT129</f>
        <v>0</v>
      </c>
      <c r="BY47" s="65">
        <f>CT131</f>
        <v>0</v>
      </c>
      <c r="BZ47" s="65">
        <f>CT132</f>
        <v>0</v>
      </c>
      <c r="CA47" s="65">
        <f>CT133</f>
        <v>0</v>
      </c>
      <c r="CB47" s="65">
        <f>CT135</f>
        <v>0</v>
      </c>
      <c r="CC47" s="65">
        <f>CT136</f>
        <v>0</v>
      </c>
      <c r="CD47" s="65">
        <f>CT137</f>
        <v>0</v>
      </c>
      <c r="CE47" s="6"/>
      <c r="CF47" s="6"/>
      <c r="CG47" s="6"/>
      <c r="CH47" s="6"/>
      <c r="CJ47" s="123"/>
      <c r="CK47" s="38" t="s">
        <v>3046</v>
      </c>
      <c r="CL47" s="128">
        <f>IF(CL24&gt;0,0,1)</f>
        <v>1</v>
      </c>
      <c r="CM47" s="127"/>
      <c r="CN47" s="38" t="s">
        <v>3046</v>
      </c>
      <c r="CO47" s="128">
        <f>IF(CO24&gt;0,0,1)</f>
        <v>1</v>
      </c>
      <c r="CP47" s="127"/>
      <c r="CQ47" s="6"/>
      <c r="CR47" s="138"/>
      <c r="CS47" s="38" t="s">
        <v>3086</v>
      </c>
      <c r="CT47" s="225">
        <f>SIN(RADIANS(CT46))</f>
        <v>0</v>
      </c>
      <c r="CW47" s="170"/>
      <c r="CY47" s="1" t="s">
        <v>2933</v>
      </c>
      <c r="CZ47" s="141">
        <f>CZ41*6</f>
        <v>0</v>
      </c>
      <c r="DC47" s="182"/>
      <c r="DE47" s="145" t="s">
        <v>3024</v>
      </c>
      <c r="DF47" s="6">
        <f>DF46</f>
        <v>0</v>
      </c>
      <c r="DG47" s="1" t="s">
        <v>3288</v>
      </c>
      <c r="DH47" s="175"/>
      <c r="DK47" s="182"/>
      <c r="DM47" s="2"/>
      <c r="DN47" s="37" t="s">
        <v>350</v>
      </c>
      <c r="DO47" s="37" t="s">
        <v>350</v>
      </c>
      <c r="DP47" s="37" t="s">
        <v>350</v>
      </c>
      <c r="DQ47" s="37" t="s">
        <v>3518</v>
      </c>
      <c r="DR47" s="37" t="s">
        <v>351</v>
      </c>
      <c r="DS47" s="22"/>
      <c r="DT47" s="6"/>
      <c r="DZ47" s="48"/>
    </row>
    <row r="48" spans="9:130" ht="19.5" thickBot="1">
      <c r="I48" s="22"/>
      <c r="J48" s="156" t="s">
        <v>149</v>
      </c>
      <c r="K48" s="156" t="s">
        <v>149</v>
      </c>
      <c r="L48" s="22">
        <v>10</v>
      </c>
      <c r="M48" s="22">
        <v>17</v>
      </c>
      <c r="N48" s="22">
        <v>5.8</v>
      </c>
      <c r="O48" s="22">
        <v>42</v>
      </c>
      <c r="P48" s="22">
        <v>54</v>
      </c>
      <c r="Q48" s="22">
        <v>52</v>
      </c>
      <c r="R48" s="22" t="s">
        <v>150</v>
      </c>
      <c r="S48" s="22" t="s">
        <v>151</v>
      </c>
      <c r="V48" s="4"/>
      <c r="X48" s="128" t="s">
        <v>2859</v>
      </c>
      <c r="Y48" s="12" t="str">
        <f>IF(Y46=0,"",Y46)</f>
        <v/>
      </c>
      <c r="AB48" s="5"/>
      <c r="AC48" s="109" t="str">
        <f>Y48</f>
        <v/>
      </c>
      <c r="AI48" s="375"/>
      <c r="AJ48" s="6"/>
      <c r="AK48" s="6"/>
      <c r="AL48" s="6"/>
      <c r="AM48" s="6"/>
      <c r="AN48" s="376"/>
      <c r="AO48" s="376"/>
      <c r="AP48" s="539" t="s">
        <v>2791</v>
      </c>
      <c r="AQ48" s="558">
        <v>47</v>
      </c>
      <c r="AR48" s="559" t="s">
        <v>3313</v>
      </c>
      <c r="AS48" s="550"/>
      <c r="AT48" s="539" t="s">
        <v>2792</v>
      </c>
      <c r="AU48" s="548">
        <v>1</v>
      </c>
      <c r="AV48" s="376"/>
      <c r="AW48" s="6"/>
      <c r="AX48" s="6"/>
      <c r="AY48" s="6"/>
      <c r="AZ48" s="6"/>
      <c r="BA48" s="6"/>
      <c r="BB48" s="6"/>
      <c r="BC48" s="6"/>
      <c r="BD48" s="97"/>
      <c r="BN48" s="97"/>
      <c r="BO48" s="166"/>
      <c r="BQ48" s="38"/>
      <c r="BR48" s="243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7"/>
      <c r="CJ48" s="123"/>
      <c r="CK48" s="38" t="s">
        <v>3047</v>
      </c>
      <c r="CL48" s="128">
        <f>IF(CL29&gt;0,0,1)</f>
        <v>1</v>
      </c>
      <c r="CM48" s="127"/>
      <c r="CN48" s="38" t="s">
        <v>3047</v>
      </c>
      <c r="CO48" s="128">
        <f>IF(CO29&gt;0,0,1)</f>
        <v>1</v>
      </c>
      <c r="CP48" s="127"/>
      <c r="CQ48" s="6"/>
      <c r="CR48" s="138"/>
      <c r="CS48" s="38" t="s">
        <v>3087</v>
      </c>
      <c r="CT48" s="127">
        <f>CT43*15</f>
        <v>0</v>
      </c>
      <c r="CW48" s="170"/>
      <c r="CZ48" s="6"/>
      <c r="DC48" s="182"/>
      <c r="DE48" s="1" t="s">
        <v>3025</v>
      </c>
      <c r="DF48" s="190">
        <f>IF(DF47&gt;100,0,DF47)</f>
        <v>0</v>
      </c>
      <c r="DK48" s="182"/>
      <c r="DM48" s="2"/>
      <c r="DN48" s="37" t="s">
        <v>3519</v>
      </c>
      <c r="DO48" s="37" t="s">
        <v>3519</v>
      </c>
      <c r="DP48" s="37" t="s">
        <v>3224</v>
      </c>
      <c r="DQ48" s="37" t="s">
        <v>3520</v>
      </c>
      <c r="DR48" s="37" t="s">
        <v>356</v>
      </c>
      <c r="DS48" s="22"/>
      <c r="DT48" s="6"/>
      <c r="DZ48" s="48"/>
    </row>
    <row r="49" spans="6:130" ht="21" thickBot="1">
      <c r="F49" s="400"/>
      <c r="I49" s="22"/>
      <c r="J49" s="156" t="s">
        <v>152</v>
      </c>
      <c r="K49" s="156" t="s">
        <v>152</v>
      </c>
      <c r="L49" s="22">
        <v>10</v>
      </c>
      <c r="M49" s="22">
        <v>22</v>
      </c>
      <c r="N49" s="22">
        <v>19.7</v>
      </c>
      <c r="O49" s="22">
        <v>41</v>
      </c>
      <c r="P49" s="22">
        <v>29</v>
      </c>
      <c r="Q49" s="22">
        <v>58</v>
      </c>
      <c r="R49" s="22" t="s">
        <v>153</v>
      </c>
      <c r="S49" s="22" t="s">
        <v>154</v>
      </c>
      <c r="V49" s="4"/>
      <c r="W49" s="119"/>
      <c r="X49" s="147" t="s">
        <v>2862</v>
      </c>
      <c r="Y49" s="119"/>
      <c r="AB49" s="5"/>
      <c r="AC49" s="120" t="s">
        <v>3033</v>
      </c>
      <c r="AD49" s="119"/>
      <c r="AE49" s="119"/>
      <c r="AF49" s="119" t="s">
        <v>2069</v>
      </c>
      <c r="AG49" s="119"/>
      <c r="AI49" s="375"/>
      <c r="AJ49" s="6"/>
      <c r="AK49" s="6"/>
      <c r="AL49" s="6"/>
      <c r="AM49" s="6"/>
      <c r="AN49" s="376"/>
      <c r="AO49" s="376"/>
      <c r="AP49" s="539" t="s">
        <v>2793</v>
      </c>
      <c r="AQ49" s="558">
        <v>1</v>
      </c>
      <c r="AR49" s="560" t="s">
        <v>2794</v>
      </c>
      <c r="AS49" s="552">
        <v>-2.2999999999999998</v>
      </c>
      <c r="AT49" s="539" t="s">
        <v>2795</v>
      </c>
      <c r="AU49" s="548">
        <v>45</v>
      </c>
      <c r="AV49" s="376"/>
      <c r="AW49" s="6"/>
      <c r="AX49" s="6"/>
      <c r="AY49" s="6"/>
      <c r="AZ49" s="6"/>
      <c r="BA49" s="6"/>
      <c r="BB49" s="6"/>
      <c r="BC49" s="6"/>
      <c r="BD49" s="97"/>
      <c r="BN49" s="97"/>
      <c r="BO49" s="166"/>
      <c r="BQ49" s="38"/>
      <c r="BR49" s="244">
        <v>10</v>
      </c>
      <c r="BS49" s="128" t="s">
        <v>3113</v>
      </c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7"/>
      <c r="CJ49" s="123"/>
      <c r="CK49" s="38" t="s">
        <v>3048</v>
      </c>
      <c r="CL49" s="128">
        <f>IF(CL34&gt;0,0,1)</f>
        <v>1</v>
      </c>
      <c r="CM49" s="127"/>
      <c r="CN49" s="38" t="s">
        <v>3048</v>
      </c>
      <c r="CO49" s="128">
        <f>IF(CO34&gt;0,0,1)</f>
        <v>1</v>
      </c>
      <c r="CP49" s="127"/>
      <c r="CQ49" s="6"/>
      <c r="CR49" s="138"/>
      <c r="CS49" s="38" t="s">
        <v>3086</v>
      </c>
      <c r="CT49" s="225">
        <f>SIN(RADIANS(CT48))</f>
        <v>0</v>
      </c>
      <c r="CW49" s="170"/>
      <c r="CX49" s="260"/>
      <c r="CY49" s="242" t="s">
        <v>2934</v>
      </c>
      <c r="CZ49" s="260"/>
      <c r="DA49" s="260"/>
      <c r="DB49" s="260"/>
      <c r="DC49" s="182"/>
      <c r="DD49" s="182"/>
      <c r="DE49" s="182"/>
      <c r="DF49" s="182"/>
      <c r="DG49" s="182"/>
      <c r="DH49" s="182"/>
      <c r="DI49" s="182"/>
      <c r="DJ49" s="182"/>
      <c r="DK49" s="182"/>
      <c r="DM49" s="2"/>
      <c r="DN49" s="37" t="s">
        <v>3224</v>
      </c>
      <c r="DO49" s="37" t="s">
        <v>3224</v>
      </c>
      <c r="DP49" s="37" t="s">
        <v>3224</v>
      </c>
      <c r="DQ49" s="37" t="s">
        <v>3520</v>
      </c>
      <c r="DR49" s="37" t="s">
        <v>356</v>
      </c>
      <c r="DS49" s="22"/>
      <c r="DT49" s="6"/>
      <c r="DZ49" s="48"/>
    </row>
    <row r="50" spans="6:130" ht="15.75" thickBot="1">
      <c r="I50" s="22"/>
      <c r="J50" s="156" t="s">
        <v>155</v>
      </c>
      <c r="K50" s="156" t="s">
        <v>155</v>
      </c>
      <c r="L50" s="22">
        <v>11</v>
      </c>
      <c r="M50" s="22">
        <v>18</v>
      </c>
      <c r="N50" s="22">
        <v>28.7</v>
      </c>
      <c r="O50" s="22">
        <v>33</v>
      </c>
      <c r="P50" s="22">
        <v>5</v>
      </c>
      <c r="Q50" s="22">
        <v>39</v>
      </c>
      <c r="R50" s="22" t="s">
        <v>156</v>
      </c>
      <c r="S50" s="22" t="s">
        <v>157</v>
      </c>
      <c r="V50" s="4"/>
      <c r="X50" s="168" t="s">
        <v>2848</v>
      </c>
      <c r="AB50" s="5"/>
      <c r="AI50" s="375"/>
      <c r="AJ50" s="6"/>
      <c r="AK50" s="6"/>
      <c r="AL50" s="6"/>
      <c r="AM50" s="6"/>
      <c r="AN50" s="376"/>
      <c r="AO50" s="376"/>
      <c r="AP50" s="539" t="s">
        <v>2796</v>
      </c>
      <c r="AQ50" s="553">
        <v>38.7836</v>
      </c>
      <c r="AR50" s="603" t="s">
        <v>3258</v>
      </c>
      <c r="AS50" s="604"/>
      <c r="AT50" s="539" t="s">
        <v>2797</v>
      </c>
      <c r="AU50" s="553">
        <v>33.029200000000003</v>
      </c>
      <c r="AV50" s="376"/>
      <c r="AW50" s="6"/>
      <c r="AX50" s="6"/>
      <c r="AY50" s="6"/>
      <c r="AZ50" s="6"/>
      <c r="BA50" s="6"/>
      <c r="BB50" s="6"/>
      <c r="BC50" s="6"/>
      <c r="BD50" s="97"/>
      <c r="BF50" s="80" t="s">
        <v>2834</v>
      </c>
      <c r="BG50" s="107" t="s">
        <v>2801</v>
      </c>
      <c r="BH50" s="107" t="s">
        <v>2830</v>
      </c>
      <c r="BI50" s="107" t="s">
        <v>3250</v>
      </c>
      <c r="BJ50" s="107" t="s">
        <v>2874</v>
      </c>
      <c r="BK50" s="95" t="s">
        <v>2835</v>
      </c>
      <c r="BN50" s="97"/>
      <c r="BO50" s="166"/>
      <c r="BQ50" s="95"/>
      <c r="BR50" s="247">
        <v>11</v>
      </c>
      <c r="BS50" s="248" t="s">
        <v>3114</v>
      </c>
      <c r="BT50" s="248"/>
      <c r="BU50" s="248"/>
      <c r="BV50" s="248"/>
      <c r="BW50" s="248"/>
      <c r="BX50" s="248"/>
      <c r="BY50" s="248"/>
      <c r="BZ50" s="248"/>
      <c r="CA50" s="248"/>
      <c r="CB50" s="248"/>
      <c r="CC50" s="248"/>
      <c r="CD50" s="249"/>
      <c r="CJ50" s="123"/>
      <c r="CK50" s="38" t="s">
        <v>3043</v>
      </c>
      <c r="CL50" s="128">
        <f>CL47+CL48+CL49</f>
        <v>3</v>
      </c>
      <c r="CM50" s="127"/>
      <c r="CN50" s="38" t="s">
        <v>3043</v>
      </c>
      <c r="CO50" s="128">
        <f>CO47+CO48+CO49</f>
        <v>3</v>
      </c>
      <c r="CP50" s="127"/>
      <c r="CQ50" s="6"/>
      <c r="CR50" s="138"/>
      <c r="CS50" s="38" t="s">
        <v>3088</v>
      </c>
      <c r="CT50" s="127">
        <f>CT49-CT47</f>
        <v>0</v>
      </c>
      <c r="CW50" s="170"/>
      <c r="CY50" s="108" t="s">
        <v>2865</v>
      </c>
      <c r="DC50" s="182"/>
      <c r="DD50" s="175"/>
      <c r="DE50" s="267" t="s">
        <v>3009</v>
      </c>
      <c r="DF50" s="57">
        <f>DF89</f>
        <v>0</v>
      </c>
      <c r="DG50" s="175"/>
      <c r="DH50" s="175"/>
      <c r="DI50" s="175"/>
      <c r="DJ50" s="175"/>
      <c r="DK50" s="182"/>
      <c r="DM50" s="2"/>
      <c r="DN50" s="37" t="s">
        <v>3521</v>
      </c>
      <c r="DO50" s="37" t="s">
        <v>3521</v>
      </c>
      <c r="DP50" s="37" t="s">
        <v>3224</v>
      </c>
      <c r="DQ50" s="37" t="s">
        <v>3520</v>
      </c>
      <c r="DR50" s="37" t="s">
        <v>356</v>
      </c>
      <c r="DS50" s="22"/>
      <c r="DT50" s="6"/>
      <c r="DZ50" s="48"/>
    </row>
    <row r="51" spans="6:130" ht="15.75" thickBot="1">
      <c r="I51" s="22"/>
      <c r="J51" s="156" t="s">
        <v>158</v>
      </c>
      <c r="K51" s="156" t="s">
        <v>158</v>
      </c>
      <c r="L51" s="22">
        <v>11</v>
      </c>
      <c r="M51" s="22">
        <v>18</v>
      </c>
      <c r="N51" s="22">
        <v>10.9</v>
      </c>
      <c r="O51" s="22">
        <v>31</v>
      </c>
      <c r="P51" s="22">
        <v>31</v>
      </c>
      <c r="Q51" s="22">
        <v>45</v>
      </c>
      <c r="R51" s="22" t="s">
        <v>159</v>
      </c>
      <c r="S51" s="22" t="s">
        <v>160</v>
      </c>
      <c r="V51" s="4"/>
      <c r="X51" s="168" t="s">
        <v>2860</v>
      </c>
      <c r="Y51" s="364">
        <f>Y20</f>
        <v>0</v>
      </c>
      <c r="AB51" s="5"/>
      <c r="AI51" s="375"/>
      <c r="AJ51" s="6"/>
      <c r="AK51" s="6"/>
      <c r="AL51" s="6"/>
      <c r="AM51" s="6"/>
      <c r="AN51" s="376"/>
      <c r="AO51" s="376"/>
      <c r="AP51" s="534" t="s">
        <v>1195</v>
      </c>
      <c r="AQ51" s="436"/>
      <c r="AR51" s="561" t="s">
        <v>2798</v>
      </c>
      <c r="AS51" s="438" t="s">
        <v>1194</v>
      </c>
      <c r="AT51" s="598" t="s">
        <v>3209</v>
      </c>
      <c r="AU51" s="599"/>
      <c r="AV51" s="376"/>
      <c r="AW51" s="6"/>
      <c r="AX51" s="6"/>
      <c r="AY51" s="6"/>
      <c r="AZ51" s="6"/>
      <c r="BA51" s="6"/>
      <c r="BB51" s="6"/>
      <c r="BC51" s="6"/>
      <c r="BD51" s="97"/>
      <c r="BE51" s="69" t="s">
        <v>2829</v>
      </c>
      <c r="BF51" s="111">
        <v>1</v>
      </c>
      <c r="BG51" s="69">
        <f>BF26</f>
        <v>0</v>
      </c>
      <c r="BH51" s="69">
        <f>BF27</f>
        <v>0</v>
      </c>
      <c r="BI51" s="69">
        <f>BF28</f>
        <v>0</v>
      </c>
      <c r="BJ51" s="1">
        <f>BF29</f>
        <v>2000</v>
      </c>
      <c r="BK51" s="69" t="s">
        <v>2836</v>
      </c>
      <c r="BN51" s="97"/>
      <c r="BO51" s="290"/>
      <c r="BR51" s="235"/>
      <c r="CJ51" s="123"/>
      <c r="CK51" s="134" t="s">
        <v>3044</v>
      </c>
      <c r="CL51" s="209">
        <f>IF(CL50=3,1,0)</f>
        <v>1</v>
      </c>
      <c r="CM51" s="127"/>
      <c r="CN51" s="134" t="s">
        <v>3044</v>
      </c>
      <c r="CO51" s="209">
        <f>IF(CO50=3,1,0)</f>
        <v>1</v>
      </c>
      <c r="CP51" s="127"/>
      <c r="CQ51" s="6"/>
      <c r="CR51" s="138"/>
      <c r="CS51" s="38" t="s">
        <v>3089</v>
      </c>
      <c r="CT51" s="127">
        <f>SIN(RADIANS(23.45))</f>
        <v>0.39794863130761038</v>
      </c>
      <c r="CW51" s="170"/>
      <c r="CY51" s="108" t="s">
        <v>2801</v>
      </c>
      <c r="CZ51" s="65">
        <f>CZ14</f>
        <v>0</v>
      </c>
      <c r="DC51" s="182"/>
      <c r="DD51" s="404"/>
      <c r="DE51" s="404" t="s">
        <v>2946</v>
      </c>
      <c r="DF51" s="195">
        <f>IF(DF50&lt;10,0,DF50)</f>
        <v>0</v>
      </c>
      <c r="DG51" s="405" t="s">
        <v>3010</v>
      </c>
      <c r="DH51" s="404"/>
      <c r="DI51" s="404"/>
      <c r="DJ51" s="404"/>
      <c r="DK51" s="182"/>
      <c r="DM51" s="2"/>
      <c r="DN51" s="37" t="s">
        <v>3522</v>
      </c>
      <c r="DO51" s="37" t="s">
        <v>3522</v>
      </c>
      <c r="DP51" s="37" t="s">
        <v>3224</v>
      </c>
      <c r="DQ51" s="37" t="s">
        <v>3520</v>
      </c>
      <c r="DR51" s="37" t="s">
        <v>356</v>
      </c>
      <c r="DS51" s="22"/>
      <c r="DT51" s="6"/>
      <c r="DZ51" s="48"/>
    </row>
    <row r="52" spans="6:130" ht="15.75" thickBot="1">
      <c r="I52" s="22"/>
      <c r="J52" s="156" t="s">
        <v>161</v>
      </c>
      <c r="K52" s="156" t="s">
        <v>161</v>
      </c>
      <c r="L52" s="22">
        <v>8</v>
      </c>
      <c r="M52" s="22">
        <v>30</v>
      </c>
      <c r="N52" s="22">
        <v>15.9</v>
      </c>
      <c r="O52" s="22">
        <v>60</v>
      </c>
      <c r="P52" s="22">
        <v>43</v>
      </c>
      <c r="Q52" s="22">
        <v>5</v>
      </c>
      <c r="R52" s="22" t="s">
        <v>162</v>
      </c>
      <c r="S52" s="22" t="s">
        <v>163</v>
      </c>
      <c r="V52" s="4"/>
      <c r="X52" s="6" t="s">
        <v>3213</v>
      </c>
      <c r="Y52" s="6" t="str">
        <f>IF(Y51=Y50,"ωωωωωω",Y51)</f>
        <v>ωωωωωω</v>
      </c>
      <c r="AB52" s="5"/>
      <c r="AI52" s="375"/>
      <c r="AJ52" s="6"/>
      <c r="AK52" s="6"/>
      <c r="AL52" s="6"/>
      <c r="AM52" s="6"/>
      <c r="AN52" s="376"/>
      <c r="AO52" s="376"/>
      <c r="AP52" s="439" t="s">
        <v>1196</v>
      </c>
      <c r="AQ52" s="413"/>
      <c r="AR52" s="562" t="s">
        <v>2799</v>
      </c>
      <c r="AS52" s="438" t="s">
        <v>1371</v>
      </c>
      <c r="AT52" s="600" t="s">
        <v>3210</v>
      </c>
      <c r="AU52" s="601"/>
      <c r="AV52" s="376"/>
      <c r="AW52" s="6"/>
      <c r="AX52" s="6"/>
      <c r="AY52" s="6"/>
      <c r="AZ52" s="6"/>
      <c r="BA52" s="6"/>
      <c r="BB52" s="6"/>
      <c r="BC52" s="6"/>
      <c r="BD52" s="97"/>
      <c r="BE52" s="37" t="s">
        <v>2831</v>
      </c>
      <c r="BF52" s="112">
        <v>2</v>
      </c>
      <c r="BG52" s="37">
        <f>BF32</f>
        <v>0</v>
      </c>
      <c r="BH52" s="37">
        <f>BF33</f>
        <v>0</v>
      </c>
      <c r="BI52" s="37">
        <f>BF34</f>
        <v>0</v>
      </c>
      <c r="BJ52" s="1">
        <f>BF35</f>
        <v>2018</v>
      </c>
      <c r="BK52" s="37" t="s">
        <v>2837</v>
      </c>
      <c r="BN52" s="97"/>
      <c r="BO52" s="166"/>
      <c r="BR52" s="294" t="s">
        <v>3187</v>
      </c>
      <c r="BS52" s="245" t="s">
        <v>2801</v>
      </c>
      <c r="BZ52" s="294" t="s">
        <v>3187</v>
      </c>
      <c r="CA52" s="302" t="s">
        <v>2801</v>
      </c>
      <c r="CJ52" s="123"/>
      <c r="CK52" s="38" t="s">
        <v>3049</v>
      </c>
      <c r="CL52" s="209">
        <f>CL51+CL45</f>
        <v>2</v>
      </c>
      <c r="CM52" s="127"/>
      <c r="CN52" s="38" t="s">
        <v>3049</v>
      </c>
      <c r="CO52" s="209">
        <f>CO51+CO45</f>
        <v>2</v>
      </c>
      <c r="CP52" s="127"/>
      <c r="CQ52" s="6"/>
      <c r="CR52" s="138"/>
      <c r="CS52" s="38" t="s">
        <v>3090</v>
      </c>
      <c r="CT52" s="127">
        <f>CT51*CT50</f>
        <v>0</v>
      </c>
      <c r="CW52" s="170"/>
      <c r="CY52" s="108" t="s">
        <v>2830</v>
      </c>
      <c r="CZ52" s="65">
        <f>CZ17</f>
        <v>0</v>
      </c>
      <c r="DC52" s="182"/>
      <c r="DE52" s="1" t="s">
        <v>2944</v>
      </c>
      <c r="DF52" s="406">
        <f>IF(DF51&lt;100,DF51,0)</f>
        <v>0</v>
      </c>
      <c r="DG52" s="1" t="s">
        <v>2942</v>
      </c>
      <c r="DH52" s="407">
        <f t="shared" ref="DH52:DH60" si="2">IF(DF53=0,DF52,0)</f>
        <v>0</v>
      </c>
      <c r="DI52" s="1" t="s">
        <v>2947</v>
      </c>
      <c r="DJ52" s="170">
        <f>IF(DH52&gt;0,90,0)</f>
        <v>0</v>
      </c>
      <c r="DK52" s="182"/>
      <c r="DM52" s="2"/>
      <c r="DN52" s="37" t="s">
        <v>3523</v>
      </c>
      <c r="DO52" s="37" t="s">
        <v>3523</v>
      </c>
      <c r="DP52" s="37" t="s">
        <v>3224</v>
      </c>
      <c r="DQ52" s="37" t="s">
        <v>3520</v>
      </c>
      <c r="DR52" s="37" t="s">
        <v>356</v>
      </c>
      <c r="DS52" s="22"/>
      <c r="DT52" s="6"/>
      <c r="DZ52" s="48"/>
    </row>
    <row r="53" spans="6:130" ht="15.75" thickBot="1">
      <c r="I53" s="22"/>
      <c r="J53" s="156" t="s">
        <v>164</v>
      </c>
      <c r="K53" s="156" t="s">
        <v>164</v>
      </c>
      <c r="L53" s="22">
        <v>9</v>
      </c>
      <c r="M53" s="22">
        <v>50</v>
      </c>
      <c r="N53" s="22">
        <v>59.4</v>
      </c>
      <c r="O53" s="22">
        <v>59</v>
      </c>
      <c r="P53" s="22">
        <v>2</v>
      </c>
      <c r="Q53" s="22">
        <v>19</v>
      </c>
      <c r="R53" s="22" t="s">
        <v>165</v>
      </c>
      <c r="S53" s="22" t="s">
        <v>166</v>
      </c>
      <c r="V53" s="4"/>
      <c r="X53" s="128" t="s">
        <v>2849</v>
      </c>
      <c r="Y53" s="6" t="str">
        <f>LOOKUP(Y52,(J4:J914),(K4:K914))</f>
        <v>ωωωωωω</v>
      </c>
      <c r="AB53" s="5"/>
      <c r="AI53" s="375"/>
      <c r="AJ53" s="6"/>
      <c r="AK53" s="6"/>
      <c r="AL53" s="6"/>
      <c r="AM53" s="6"/>
      <c r="AN53" s="376"/>
      <c r="AO53" s="376"/>
      <c r="AP53" s="436"/>
      <c r="AQ53" s="436"/>
      <c r="AR53" s="436"/>
      <c r="AS53" s="441" t="s">
        <v>2800</v>
      </c>
      <c r="AT53" s="436"/>
      <c r="AU53" s="436"/>
      <c r="AV53" s="376"/>
      <c r="AW53" s="6"/>
      <c r="AX53" s="6"/>
      <c r="AY53" s="6"/>
      <c r="AZ53" s="6"/>
      <c r="BA53" s="6"/>
      <c r="BB53" s="6"/>
      <c r="BC53" s="6"/>
      <c r="BD53" s="97"/>
      <c r="BE53" s="37" t="s">
        <v>2832</v>
      </c>
      <c r="BF53" s="112">
        <v>3</v>
      </c>
      <c r="BG53" s="37">
        <f>BF38</f>
        <v>0</v>
      </c>
      <c r="BH53" s="37">
        <f>BF39</f>
        <v>0</v>
      </c>
      <c r="BI53" s="37">
        <f>BF40</f>
        <v>0</v>
      </c>
      <c r="BJ53" s="1">
        <f>BF41</f>
        <v>2000</v>
      </c>
      <c r="BK53" s="37" t="s">
        <v>2838</v>
      </c>
      <c r="BN53" s="97"/>
      <c r="BO53" s="166"/>
      <c r="BR53" s="252" t="s">
        <v>3188</v>
      </c>
      <c r="BS53" s="123"/>
      <c r="BT53" s="123"/>
      <c r="BU53" s="123"/>
      <c r="BZ53" s="252" t="s">
        <v>3188</v>
      </c>
      <c r="CA53" s="123"/>
      <c r="CB53" s="123"/>
      <c r="CC53" s="123"/>
      <c r="CJ53" s="123"/>
      <c r="CK53" s="38" t="s">
        <v>3050</v>
      </c>
      <c r="CL53" s="207" t="str">
        <f>IF(CL52=0,"Βρέθηκαν διαφορετικά πρόσημα!!!","")</f>
        <v/>
      </c>
      <c r="CM53" s="127"/>
      <c r="CN53" s="38" t="s">
        <v>3050</v>
      </c>
      <c r="CO53" s="207" t="str">
        <f>IF(CO52=0,"Βρέθηκαν διαφορετικά πρόσημα!!!","")</f>
        <v/>
      </c>
      <c r="CP53" s="127"/>
      <c r="CQ53" s="6"/>
      <c r="CR53" s="138"/>
      <c r="CS53" s="38" t="s">
        <v>3091</v>
      </c>
      <c r="CT53" s="226">
        <f>DEGREES(ASIN(RADIANS(DEGREES(CT52))))</f>
        <v>0</v>
      </c>
      <c r="CW53" s="170"/>
      <c r="CY53" s="1" t="s">
        <v>2935</v>
      </c>
      <c r="CZ53" s="1">
        <f>CZ51+90</f>
        <v>90</v>
      </c>
      <c r="DC53" s="182"/>
      <c r="DE53" s="1" t="s">
        <v>2948</v>
      </c>
      <c r="DF53" s="406">
        <f>IF(DF51&lt;90,DF51,0)</f>
        <v>0</v>
      </c>
      <c r="DG53" s="1" t="s">
        <v>2942</v>
      </c>
      <c r="DH53" s="407">
        <f t="shared" si="2"/>
        <v>0</v>
      </c>
      <c r="DI53" s="1" t="s">
        <v>2949</v>
      </c>
      <c r="DJ53" s="170">
        <f>IF(DH53&gt;0,80,0)</f>
        <v>0</v>
      </c>
      <c r="DK53" s="182"/>
      <c r="DM53" s="2"/>
      <c r="DN53" s="37" t="s">
        <v>3225</v>
      </c>
      <c r="DO53" s="37" t="s">
        <v>3225</v>
      </c>
      <c r="DP53" s="37" t="s">
        <v>3224</v>
      </c>
      <c r="DQ53" s="37" t="s">
        <v>3520</v>
      </c>
      <c r="DR53" s="37" t="s">
        <v>356</v>
      </c>
      <c r="DS53" s="22"/>
      <c r="DT53" s="6"/>
      <c r="DZ53" s="48"/>
    </row>
    <row r="54" spans="6:130" ht="15.75" thickBot="1">
      <c r="I54" s="22"/>
      <c r="J54" s="156" t="s">
        <v>167</v>
      </c>
      <c r="K54" s="156" t="s">
        <v>167</v>
      </c>
      <c r="L54" s="22">
        <v>11</v>
      </c>
      <c r="M54" s="22">
        <v>46</v>
      </c>
      <c r="N54" s="22">
        <v>3</v>
      </c>
      <c r="O54" s="22">
        <v>47</v>
      </c>
      <c r="P54" s="22">
        <v>46</v>
      </c>
      <c r="Q54" s="22">
        <v>46</v>
      </c>
      <c r="R54" s="22" t="s">
        <v>168</v>
      </c>
      <c r="S54" s="22" t="s">
        <v>169</v>
      </c>
      <c r="V54" s="4"/>
      <c r="X54" s="128" t="s">
        <v>2890</v>
      </c>
      <c r="Y54" s="129" t="str">
        <f>IF(Y53=Y52,Y53,"ωωωω")</f>
        <v>ωωωωωω</v>
      </c>
      <c r="AB54" s="5"/>
      <c r="AI54" s="375"/>
      <c r="AJ54" s="6"/>
      <c r="AK54" s="6"/>
      <c r="AL54" s="6"/>
      <c r="AM54" s="6"/>
      <c r="AN54" s="376"/>
      <c r="AO54" s="376"/>
      <c r="AP54" s="563" t="s">
        <v>3709</v>
      </c>
      <c r="AQ54" s="414"/>
      <c r="AR54" s="499"/>
      <c r="AS54" s="442"/>
      <c r="AT54" s="442"/>
      <c r="AU54" s="442"/>
      <c r="AV54" s="376"/>
      <c r="AW54" s="6"/>
      <c r="AX54" s="6"/>
      <c r="AY54" s="6"/>
      <c r="AZ54" s="6"/>
      <c r="BA54" s="6"/>
      <c r="BB54" s="6"/>
      <c r="BC54" s="6"/>
      <c r="BD54" s="97"/>
      <c r="BE54" s="37" t="s">
        <v>2833</v>
      </c>
      <c r="BF54" s="112">
        <v>4</v>
      </c>
      <c r="BG54" s="37" t="str">
        <f>BF44</f>
        <v>αμε α</v>
      </c>
      <c r="BH54" s="37" t="str">
        <f>BF45</f>
        <v>αμι β</v>
      </c>
      <c r="BI54" s="37" t="str">
        <f>BF46</f>
        <v>ωρίων</v>
      </c>
      <c r="BJ54" s="1">
        <f>BF47</f>
        <v>2000</v>
      </c>
      <c r="BK54" s="37" t="s">
        <v>2839</v>
      </c>
      <c r="BN54" s="97"/>
      <c r="BO54" s="166"/>
      <c r="BS54" s="253">
        <f>CO78</f>
        <v>6</v>
      </c>
      <c r="CA54" s="253">
        <f>CO146</f>
        <v>6</v>
      </c>
      <c r="CJ54" s="123"/>
      <c r="CK54" s="133" t="s">
        <v>2868</v>
      </c>
      <c r="CL54" s="128"/>
      <c r="CM54" s="127"/>
      <c r="CN54" s="133" t="s">
        <v>2868</v>
      </c>
      <c r="CO54" s="128"/>
      <c r="CP54" s="127"/>
      <c r="CQ54" s="6"/>
      <c r="CR54" s="138"/>
      <c r="CS54" s="38" t="s">
        <v>3092</v>
      </c>
      <c r="CT54" s="143">
        <f>CT34+CT53</f>
        <v>0</v>
      </c>
      <c r="CW54" s="170"/>
      <c r="CY54" s="1" t="s">
        <v>2936</v>
      </c>
      <c r="CZ54" s="1">
        <f>CZ52+90</f>
        <v>90</v>
      </c>
      <c r="DC54" s="182"/>
      <c r="DE54" s="1" t="s">
        <v>2950</v>
      </c>
      <c r="DF54" s="406">
        <f>IF(DF51&lt;80,DF51,0)</f>
        <v>0</v>
      </c>
      <c r="DG54" s="1" t="s">
        <v>2942</v>
      </c>
      <c r="DH54" s="407">
        <f t="shared" si="2"/>
        <v>0</v>
      </c>
      <c r="DI54" s="1" t="s">
        <v>2951</v>
      </c>
      <c r="DJ54" s="170">
        <f>IF(DH54&gt;0,70,0)</f>
        <v>0</v>
      </c>
      <c r="DK54" s="182"/>
      <c r="DM54" s="2"/>
      <c r="DN54" s="37" t="s">
        <v>3524</v>
      </c>
      <c r="DO54" s="37" t="s">
        <v>3524</v>
      </c>
      <c r="DP54" s="37" t="s">
        <v>378</v>
      </c>
      <c r="DQ54" s="37" t="s">
        <v>3525</v>
      </c>
      <c r="DR54" s="37" t="s">
        <v>379</v>
      </c>
      <c r="DS54" s="22"/>
      <c r="DT54" s="6"/>
      <c r="DZ54" s="48"/>
    </row>
    <row r="55" spans="6:130" ht="21" thickBot="1">
      <c r="I55" s="22"/>
      <c r="J55" s="156" t="s">
        <v>170</v>
      </c>
      <c r="K55" s="156" t="s">
        <v>170</v>
      </c>
      <c r="L55" s="22">
        <v>11</v>
      </c>
      <c r="M55" s="22">
        <v>9</v>
      </c>
      <c r="N55" s="22">
        <v>39.799999999999997</v>
      </c>
      <c r="O55" s="22">
        <v>44</v>
      </c>
      <c r="P55" s="22">
        <v>29</v>
      </c>
      <c r="Q55" s="22">
        <v>55</v>
      </c>
      <c r="R55" s="22" t="s">
        <v>171</v>
      </c>
      <c r="S55" s="22" t="s">
        <v>172</v>
      </c>
      <c r="V55" s="4"/>
      <c r="X55" s="128"/>
      <c r="Y55" s="6" t="s">
        <v>2767</v>
      </c>
      <c r="AB55" s="5"/>
      <c r="AI55" s="375"/>
      <c r="AJ55" s="6"/>
      <c r="AK55" s="6"/>
      <c r="AL55" s="6"/>
      <c r="AM55" s="6"/>
      <c r="AN55" s="376"/>
      <c r="AO55" s="376"/>
      <c r="AP55" s="443" t="s">
        <v>3728</v>
      </c>
      <c r="AQ55" s="564" t="s">
        <v>2468</v>
      </c>
      <c r="AR55" s="565" t="s">
        <v>2467</v>
      </c>
      <c r="AS55" s="498"/>
      <c r="AT55" s="605" t="s">
        <v>3506</v>
      </c>
      <c r="AU55" s="605"/>
      <c r="AV55" s="376"/>
      <c r="AW55" s="6"/>
      <c r="AX55" s="6"/>
      <c r="AY55" s="6"/>
      <c r="AZ55" s="6"/>
      <c r="BA55" s="6"/>
      <c r="BB55" s="6"/>
      <c r="BC55" s="6"/>
      <c r="BD55" s="97"/>
      <c r="BE55" s="37" t="s">
        <v>2840</v>
      </c>
      <c r="BF55" s="112">
        <v>5</v>
      </c>
      <c r="BG55" s="37"/>
      <c r="BH55" s="37"/>
      <c r="BI55" s="37"/>
      <c r="BK55" s="110" t="s">
        <v>2841</v>
      </c>
      <c r="BN55" s="97"/>
      <c r="BO55" s="166"/>
      <c r="BQ55" s="1" t="s">
        <v>3191</v>
      </c>
      <c r="BR55" s="235"/>
      <c r="BS55" s="296">
        <f>IF(BS54=6,1,0)</f>
        <v>1</v>
      </c>
      <c r="BY55" s="1" t="s">
        <v>3191</v>
      </c>
      <c r="BZ55" s="235"/>
      <c r="CA55" s="296">
        <f>IF(CA54=6,1,0)</f>
        <v>1</v>
      </c>
      <c r="CJ55" s="123"/>
      <c r="CK55" s="38" t="s">
        <v>2865</v>
      </c>
      <c r="CL55" s="128"/>
      <c r="CM55" s="127"/>
      <c r="CN55" s="38" t="s">
        <v>2865</v>
      </c>
      <c r="CO55" s="128"/>
      <c r="CP55" s="127"/>
      <c r="CQ55" s="6"/>
      <c r="CR55" s="138"/>
      <c r="CS55" s="133" t="s">
        <v>2842</v>
      </c>
      <c r="CT55" s="127"/>
      <c r="CW55" s="170"/>
      <c r="CY55" s="1" t="s">
        <v>2937</v>
      </c>
      <c r="CZ55" s="141">
        <f>CZ54-CZ53</f>
        <v>0</v>
      </c>
      <c r="DC55" s="182"/>
      <c r="DE55" s="1" t="s">
        <v>2952</v>
      </c>
      <c r="DF55" s="406">
        <f>IF(DF51&lt;70,DF51,0)</f>
        <v>0</v>
      </c>
      <c r="DG55" s="1" t="s">
        <v>2942</v>
      </c>
      <c r="DH55" s="407">
        <f t="shared" si="2"/>
        <v>0</v>
      </c>
      <c r="DI55" s="1" t="s">
        <v>2953</v>
      </c>
      <c r="DJ55" s="170">
        <f>IF(DH55&gt;0,60,0)</f>
        <v>0</v>
      </c>
      <c r="DK55" s="182"/>
      <c r="DM55" s="2"/>
      <c r="DN55" s="37" t="s">
        <v>378</v>
      </c>
      <c r="DO55" s="37" t="s">
        <v>378</v>
      </c>
      <c r="DP55" s="37" t="s">
        <v>378</v>
      </c>
      <c r="DQ55" s="37" t="s">
        <v>3525</v>
      </c>
      <c r="DR55" s="37" t="s">
        <v>379</v>
      </c>
      <c r="DS55" s="22"/>
      <c r="DT55" s="6"/>
      <c r="DZ55" s="48"/>
    </row>
    <row r="56" spans="6:130">
      <c r="I56" s="24" t="s">
        <v>173</v>
      </c>
      <c r="J56" s="157" t="s">
        <v>174</v>
      </c>
      <c r="K56" s="157" t="s">
        <v>174</v>
      </c>
      <c r="L56" s="24" t="s">
        <v>39</v>
      </c>
      <c r="M56" s="24" t="s">
        <v>175</v>
      </c>
      <c r="N56" s="24" t="s">
        <v>112</v>
      </c>
      <c r="O56" s="24" t="s">
        <v>40</v>
      </c>
      <c r="P56" s="24" t="s">
        <v>176</v>
      </c>
      <c r="Q56" s="24" t="s">
        <v>177</v>
      </c>
      <c r="R56" s="24" t="s">
        <v>178</v>
      </c>
      <c r="S56" s="27" t="s">
        <v>176</v>
      </c>
      <c r="V56" s="4"/>
      <c r="X56" s="128" t="s">
        <v>2894</v>
      </c>
      <c r="Y56" s="6">
        <f>IF(Y54=Y55,1,0)</f>
        <v>0</v>
      </c>
      <c r="AB56" s="5"/>
      <c r="AC56" s="149"/>
      <c r="AI56" s="375"/>
      <c r="AJ56" s="6"/>
      <c r="AK56" s="6"/>
      <c r="AL56" s="6"/>
      <c r="AM56" s="6"/>
      <c r="AN56" s="376"/>
      <c r="AO56" s="376"/>
      <c r="AP56" s="444" t="s">
        <v>2800</v>
      </c>
      <c r="AQ56" s="413"/>
      <c r="AR56" s="444"/>
      <c r="AS56" s="444"/>
      <c r="AT56" s="413"/>
      <c r="AU56" s="413"/>
      <c r="AV56" s="376"/>
      <c r="AW56" s="6"/>
      <c r="AX56" s="6"/>
      <c r="AY56" s="6"/>
      <c r="AZ56" s="6"/>
      <c r="BA56" s="6"/>
      <c r="BB56" s="6"/>
      <c r="BC56" s="6"/>
      <c r="BD56" s="97"/>
      <c r="BE56" s="37"/>
      <c r="BF56" s="37"/>
      <c r="BG56" s="37"/>
      <c r="BH56" s="37"/>
      <c r="BI56" s="37"/>
      <c r="BJ56" s="127"/>
      <c r="BN56" s="97"/>
      <c r="BO56" s="166"/>
      <c r="BR56" s="257" t="s">
        <v>3189</v>
      </c>
      <c r="BS56" s="205"/>
      <c r="BT56" s="205"/>
      <c r="BU56" s="205"/>
      <c r="BZ56" s="303" t="s">
        <v>3195</v>
      </c>
      <c r="CA56" s="135"/>
      <c r="CB56" s="135"/>
      <c r="CC56" s="135"/>
      <c r="CJ56" s="123"/>
      <c r="CK56" s="38" t="s">
        <v>3051</v>
      </c>
      <c r="CL56" s="65">
        <f>CL24</f>
        <v>0</v>
      </c>
      <c r="CM56" s="127"/>
      <c r="CN56" s="38" t="s">
        <v>3051</v>
      </c>
      <c r="CO56" s="65">
        <f>CO24</f>
        <v>0</v>
      </c>
      <c r="CP56" s="127"/>
      <c r="CQ56" s="6"/>
      <c r="CR56" s="138"/>
      <c r="CS56" s="229" t="s">
        <v>3098</v>
      </c>
      <c r="CT56" s="118">
        <f>CT43</f>
        <v>0</v>
      </c>
      <c r="CW56" s="170"/>
      <c r="CY56" s="1" t="s">
        <v>2938</v>
      </c>
      <c r="CZ56" s="141">
        <f>CZ55/2.5</f>
        <v>0</v>
      </c>
      <c r="DC56" s="182"/>
      <c r="DE56" s="1" t="s">
        <v>2954</v>
      </c>
      <c r="DF56" s="406">
        <f>IF(DF51&lt;60,DF51,0)</f>
        <v>0</v>
      </c>
      <c r="DG56" s="1" t="s">
        <v>2942</v>
      </c>
      <c r="DH56" s="407">
        <f t="shared" si="2"/>
        <v>0</v>
      </c>
      <c r="DI56" s="1" t="s">
        <v>2955</v>
      </c>
      <c r="DJ56" s="170">
        <f>IF(DH56&gt;0,50,0)</f>
        <v>0</v>
      </c>
      <c r="DK56" s="182"/>
      <c r="DM56" s="2"/>
      <c r="DN56" s="37" t="s">
        <v>3526</v>
      </c>
      <c r="DO56" s="37" t="s">
        <v>3526</v>
      </c>
      <c r="DP56" s="37" t="s">
        <v>407</v>
      </c>
      <c r="DQ56" s="37" t="s">
        <v>3527</v>
      </c>
      <c r="DR56" s="37" t="s">
        <v>408</v>
      </c>
      <c r="DS56" s="22"/>
      <c r="DT56" s="6"/>
      <c r="DZ56" s="48"/>
    </row>
    <row r="57" spans="6:130">
      <c r="I57" s="22"/>
      <c r="J57" s="156" t="s">
        <v>179</v>
      </c>
      <c r="K57" s="156" t="s">
        <v>179</v>
      </c>
      <c r="L57" s="22">
        <v>2</v>
      </c>
      <c r="M57" s="22">
        <v>31</v>
      </c>
      <c r="N57" s="22">
        <v>49.1</v>
      </c>
      <c r="O57" s="22">
        <v>89</v>
      </c>
      <c r="P57" s="22">
        <v>15</v>
      </c>
      <c r="Q57" s="22">
        <v>51</v>
      </c>
      <c r="R57" s="22" t="s">
        <v>180</v>
      </c>
      <c r="S57" s="22" t="s">
        <v>181</v>
      </c>
      <c r="V57" s="4"/>
      <c r="X57" s="128" t="s">
        <v>2895</v>
      </c>
      <c r="Y57" s="6">
        <f>IF(Y54=Y52,1,0)</f>
        <v>1</v>
      </c>
      <c r="AB57" s="5"/>
      <c r="AI57" s="375"/>
      <c r="AJ57" s="6"/>
      <c r="AK57" s="6"/>
      <c r="AL57" s="6"/>
      <c r="AM57" s="6"/>
      <c r="AN57" s="376"/>
      <c r="AO57" s="376"/>
      <c r="AP57" s="413"/>
      <c r="AQ57" s="413"/>
      <c r="AR57" s="444" t="s">
        <v>2800</v>
      </c>
      <c r="AS57" s="444"/>
      <c r="AT57" s="413"/>
      <c r="AU57" s="413"/>
      <c r="AV57" s="376"/>
      <c r="AW57" s="6"/>
      <c r="AX57" s="6"/>
      <c r="AY57" s="6"/>
      <c r="AZ57" s="6"/>
      <c r="BA57" s="6"/>
      <c r="BB57" s="6"/>
      <c r="BC57" s="6"/>
      <c r="BD57" s="97"/>
      <c r="BE57" s="107"/>
      <c r="BF57" s="107"/>
      <c r="BG57" s="107"/>
      <c r="BH57" s="107"/>
      <c r="BI57" s="107"/>
      <c r="BJ57" s="80"/>
      <c r="BN57" s="97"/>
      <c r="BO57" s="166"/>
      <c r="BR57" s="235"/>
      <c r="BS57" s="297">
        <f>CB83</f>
        <v>0</v>
      </c>
      <c r="BZ57" s="235"/>
      <c r="CA57" s="297">
        <f>CB102</f>
        <v>0</v>
      </c>
      <c r="CJ57" s="123"/>
      <c r="CK57" s="38" t="s">
        <v>3052</v>
      </c>
      <c r="CL57" s="65">
        <f>CL29</f>
        <v>0</v>
      </c>
      <c r="CM57" s="127"/>
      <c r="CN57" s="38" t="s">
        <v>3052</v>
      </c>
      <c r="CO57" s="65">
        <f>CO29</f>
        <v>0</v>
      </c>
      <c r="CP57" s="127"/>
      <c r="CQ57" s="6"/>
      <c r="CR57" s="138"/>
      <c r="CS57" s="229" t="s">
        <v>3099</v>
      </c>
      <c r="CT57" s="118">
        <f>CT54</f>
        <v>0</v>
      </c>
      <c r="CW57" s="170"/>
      <c r="CY57" s="1" t="s">
        <v>2939</v>
      </c>
      <c r="CZ57" s="1" t="str">
        <f>IF(CZ55&gt;0,"ΒΟΡΕΙΑ","ΝΟΤΙΑ")</f>
        <v>ΝΟΤΙΑ</v>
      </c>
      <c r="DC57" s="182"/>
      <c r="DE57" s="1" t="s">
        <v>2956</v>
      </c>
      <c r="DF57" s="406">
        <f>IF(DF51&lt;50,DF51,0)</f>
        <v>0</v>
      </c>
      <c r="DG57" s="1" t="s">
        <v>2942</v>
      </c>
      <c r="DH57" s="407">
        <f t="shared" si="2"/>
        <v>0</v>
      </c>
      <c r="DI57" s="1" t="s">
        <v>2957</v>
      </c>
      <c r="DJ57" s="170">
        <f>IF(DH57&gt;0,40,0)</f>
        <v>0</v>
      </c>
      <c r="DK57" s="182"/>
      <c r="DM57" s="2"/>
      <c r="DN57" s="37" t="s">
        <v>3528</v>
      </c>
      <c r="DO57" s="37" t="s">
        <v>3528</v>
      </c>
      <c r="DP57" s="37" t="s">
        <v>407</v>
      </c>
      <c r="DQ57" s="37" t="s">
        <v>3527</v>
      </c>
      <c r="DR57" s="37" t="s">
        <v>408</v>
      </c>
      <c r="DS57" s="22"/>
      <c r="DT57" s="6"/>
      <c r="DZ57" s="48"/>
    </row>
    <row r="58" spans="6:130">
      <c r="I58" s="22"/>
      <c r="J58" s="156" t="s">
        <v>182</v>
      </c>
      <c r="K58" s="156" t="s">
        <v>182</v>
      </c>
      <c r="L58" s="22">
        <v>14</v>
      </c>
      <c r="M58" s="22">
        <v>50</v>
      </c>
      <c r="N58" s="22">
        <v>42.3</v>
      </c>
      <c r="O58" s="22">
        <v>74</v>
      </c>
      <c r="P58" s="22">
        <v>9</v>
      </c>
      <c r="Q58" s="22">
        <v>20</v>
      </c>
      <c r="R58" s="22" t="s">
        <v>183</v>
      </c>
      <c r="S58" s="22" t="s">
        <v>184</v>
      </c>
      <c r="V58" s="4"/>
      <c r="X58" s="128" t="s">
        <v>2870</v>
      </c>
      <c r="Y58" s="6">
        <f>Y56+Y57</f>
        <v>1</v>
      </c>
      <c r="AB58" s="5"/>
      <c r="AI58" s="375"/>
      <c r="AJ58" s="6"/>
      <c r="AK58" s="6"/>
      <c r="AL58" s="6"/>
      <c r="AM58" s="6"/>
      <c r="AN58" s="376"/>
      <c r="AO58" s="376"/>
      <c r="AP58" s="73" t="s">
        <v>3315</v>
      </c>
      <c r="AQ58" s="376"/>
      <c r="AR58" s="376"/>
      <c r="AS58" s="376"/>
      <c r="AT58" s="376"/>
      <c r="AU58" s="376"/>
      <c r="AV58" s="376"/>
      <c r="AW58" s="6"/>
      <c r="AX58" s="6"/>
      <c r="AY58" s="6"/>
      <c r="AZ58" s="6"/>
      <c r="BA58" s="6"/>
      <c r="BB58" s="6"/>
      <c r="BC58" s="6"/>
      <c r="BD58" s="97"/>
      <c r="BE58" s="128"/>
      <c r="BF58" s="128"/>
      <c r="BN58" s="97"/>
      <c r="BO58" s="166"/>
      <c r="BQ58" s="1" t="s">
        <v>3192</v>
      </c>
      <c r="BR58" s="235"/>
      <c r="BS58" s="106">
        <f>IF(BS57&gt;0,1,0)</f>
        <v>0</v>
      </c>
      <c r="BY58" s="1" t="s">
        <v>3192</v>
      </c>
      <c r="BZ58" s="235"/>
      <c r="CA58" s="106">
        <f>IF(CA57&gt;0,1,0)</f>
        <v>0</v>
      </c>
      <c r="CJ58" s="123"/>
      <c r="CK58" s="38" t="s">
        <v>2869</v>
      </c>
      <c r="CL58" s="65">
        <f>CL34</f>
        <v>0</v>
      </c>
      <c r="CM58" s="127"/>
      <c r="CN58" s="38" t="s">
        <v>2869</v>
      </c>
      <c r="CO58" s="65">
        <f>CO34</f>
        <v>0</v>
      </c>
      <c r="CP58" s="127"/>
      <c r="CQ58" s="6"/>
      <c r="CR58" s="138"/>
      <c r="CS58" s="38" t="s">
        <v>3093</v>
      </c>
      <c r="CT58" s="127"/>
      <c r="CW58" s="170"/>
      <c r="CY58" s="1" t="s">
        <v>2940</v>
      </c>
      <c r="CZ58" s="141" t="str">
        <f>IF(CZ55=0,"",CZ57)</f>
        <v/>
      </c>
      <c r="DC58" s="182"/>
      <c r="DE58" s="1" t="s">
        <v>2958</v>
      </c>
      <c r="DF58" s="406">
        <f>IF(DF51&lt;40,DF51,0)</f>
        <v>0</v>
      </c>
      <c r="DG58" s="1" t="s">
        <v>2942</v>
      </c>
      <c r="DH58" s="407">
        <f t="shared" si="2"/>
        <v>0</v>
      </c>
      <c r="DI58" s="1" t="s">
        <v>2959</v>
      </c>
      <c r="DJ58" s="170">
        <f>IF(DH58&gt;0,30,0)</f>
        <v>0</v>
      </c>
      <c r="DK58" s="182"/>
      <c r="DM58" s="2"/>
      <c r="DN58" s="37" t="s">
        <v>3529</v>
      </c>
      <c r="DO58" s="37" t="s">
        <v>3529</v>
      </c>
      <c r="DP58" s="37" t="s">
        <v>407</v>
      </c>
      <c r="DQ58" s="37" t="s">
        <v>3527</v>
      </c>
      <c r="DR58" s="37" t="s">
        <v>408</v>
      </c>
      <c r="DS58" s="22"/>
      <c r="DT58" s="6"/>
      <c r="DZ58" s="48"/>
    </row>
    <row r="59" spans="6:130">
      <c r="I59" s="22"/>
      <c r="J59" s="156" t="s">
        <v>185</v>
      </c>
      <c r="K59" s="156" t="s">
        <v>185</v>
      </c>
      <c r="L59" s="22">
        <v>15</v>
      </c>
      <c r="M59" s="22">
        <v>20</v>
      </c>
      <c r="N59" s="22">
        <v>43.7</v>
      </c>
      <c r="O59" s="22">
        <v>71</v>
      </c>
      <c r="P59" s="22">
        <v>50</v>
      </c>
      <c r="Q59" s="22">
        <v>2</v>
      </c>
      <c r="R59" s="22" t="s">
        <v>186</v>
      </c>
      <c r="S59" s="22" t="s">
        <v>187</v>
      </c>
      <c r="V59" s="4"/>
      <c r="X59" s="128"/>
      <c r="Y59" s="6" t="b">
        <v>0</v>
      </c>
      <c r="AB59" s="5"/>
      <c r="AI59" s="375"/>
      <c r="AJ59" s="6"/>
      <c r="AK59" s="6"/>
      <c r="AL59" s="6"/>
      <c r="AM59" s="6"/>
      <c r="AN59" s="376"/>
      <c r="AO59" s="376"/>
      <c r="AP59" s="73" t="s">
        <v>3316</v>
      </c>
      <c r="AQ59" s="376"/>
      <c r="AR59" s="376"/>
      <c r="AS59" s="376"/>
      <c r="AT59" s="376"/>
      <c r="AU59" s="376"/>
      <c r="AV59" s="376"/>
      <c r="AW59" s="6"/>
      <c r="AX59" s="6"/>
      <c r="AY59" s="6"/>
      <c r="AZ59" s="6"/>
      <c r="BA59" s="6"/>
      <c r="BB59" s="6"/>
      <c r="BC59" s="6"/>
      <c r="BD59" s="97"/>
      <c r="BE59" s="206" t="s">
        <v>3175</v>
      </c>
      <c r="BF59" s="126"/>
      <c r="BN59" s="97"/>
      <c r="BO59" s="166"/>
      <c r="BQ59" s="1" t="s">
        <v>3193</v>
      </c>
      <c r="BR59" s="235"/>
      <c r="BS59" s="141">
        <f>BS58+BS55</f>
        <v>1</v>
      </c>
      <c r="BY59" s="1" t="s">
        <v>3193</v>
      </c>
      <c r="BZ59" s="235"/>
      <c r="CA59" s="141">
        <f>CA58+CA55</f>
        <v>1</v>
      </c>
      <c r="CJ59" s="123"/>
      <c r="CK59" s="38"/>
      <c r="CL59" s="128"/>
      <c r="CM59" s="127"/>
      <c r="CN59" s="38"/>
      <c r="CO59" s="128"/>
      <c r="CP59" s="127"/>
      <c r="CQ59" s="6"/>
      <c r="CR59" s="138"/>
      <c r="CS59" s="38" t="s">
        <v>3094</v>
      </c>
      <c r="CT59" s="127"/>
      <c r="CW59" s="170"/>
      <c r="CX59" s="6"/>
      <c r="CY59" s="145"/>
      <c r="CZ59" s="6"/>
      <c r="DA59" s="6"/>
      <c r="DB59" s="6"/>
      <c r="DC59" s="182"/>
      <c r="DE59" s="1" t="s">
        <v>2960</v>
      </c>
      <c r="DF59" s="406">
        <f>IF(DF51&lt;30,DF51,0)</f>
        <v>0</v>
      </c>
      <c r="DG59" s="1" t="s">
        <v>2942</v>
      </c>
      <c r="DH59" s="407">
        <f t="shared" si="2"/>
        <v>0</v>
      </c>
      <c r="DI59" s="1" t="s">
        <v>2961</v>
      </c>
      <c r="DJ59" s="170">
        <f>IF(DH59&gt;0,20,0)</f>
        <v>0</v>
      </c>
      <c r="DK59" s="182"/>
      <c r="DM59" s="2"/>
      <c r="DN59" s="37" t="s">
        <v>3226</v>
      </c>
      <c r="DO59" s="37" t="s">
        <v>3226</v>
      </c>
      <c r="DP59" s="37" t="s">
        <v>407</v>
      </c>
      <c r="DQ59" s="37" t="s">
        <v>3527</v>
      </c>
      <c r="DR59" s="37" t="s">
        <v>408</v>
      </c>
      <c r="DS59" s="22"/>
      <c r="DT59" s="6"/>
      <c r="DZ59" s="48"/>
    </row>
    <row r="60" spans="6:130">
      <c r="I60" s="22"/>
      <c r="J60" s="156" t="s">
        <v>188</v>
      </c>
      <c r="K60" s="156" t="s">
        <v>188</v>
      </c>
      <c r="L60" s="22">
        <v>17</v>
      </c>
      <c r="M60" s="22">
        <v>32</v>
      </c>
      <c r="N60" s="22">
        <v>13</v>
      </c>
      <c r="O60" s="22">
        <v>86</v>
      </c>
      <c r="P60" s="22">
        <v>35</v>
      </c>
      <c r="Q60" s="22">
        <v>11</v>
      </c>
      <c r="R60" s="22" t="s">
        <v>189</v>
      </c>
      <c r="S60" s="22" t="s">
        <v>190</v>
      </c>
      <c r="V60" s="4"/>
      <c r="X60" s="128"/>
      <c r="Y60" s="6" t="s">
        <v>2888</v>
      </c>
      <c r="AB60" s="5"/>
      <c r="AI60" s="375"/>
      <c r="AJ60" s="6"/>
      <c r="AK60" s="6"/>
      <c r="AL60" s="6"/>
      <c r="AM60" s="6"/>
      <c r="AN60" s="376"/>
      <c r="AO60" s="376"/>
      <c r="AP60" s="73" t="s">
        <v>3353</v>
      </c>
      <c r="AQ60" s="376"/>
      <c r="AR60" s="376"/>
      <c r="AS60" s="376"/>
      <c r="AT60" s="376"/>
      <c r="AU60" s="376"/>
      <c r="AV60" s="376"/>
      <c r="AW60" s="6"/>
      <c r="AX60" s="6"/>
      <c r="AY60" s="6"/>
      <c r="AZ60" s="6"/>
      <c r="BA60" s="6"/>
      <c r="BB60" s="6"/>
      <c r="BC60" s="6"/>
      <c r="BD60" s="97"/>
      <c r="BE60" s="38" t="s">
        <v>2843</v>
      </c>
      <c r="BF60" s="118">
        <f>LOOKUP(BF23,(BF51:BF56),(BG51:BG56))</f>
        <v>0</v>
      </c>
      <c r="BN60" s="97"/>
      <c r="BO60" s="166"/>
      <c r="BR60" s="136" t="s">
        <v>3184</v>
      </c>
      <c r="BS60" s="245" t="s">
        <v>2801</v>
      </c>
      <c r="BZ60" s="136" t="s">
        <v>3184</v>
      </c>
      <c r="CA60" s="302" t="s">
        <v>2801</v>
      </c>
      <c r="CJ60" s="123"/>
      <c r="CK60" s="38" t="s">
        <v>3053</v>
      </c>
      <c r="CL60" s="128">
        <f>CL58/60</f>
        <v>0</v>
      </c>
      <c r="CM60" s="127"/>
      <c r="CN60" s="38" t="s">
        <v>3053</v>
      </c>
      <c r="CO60" s="128">
        <f>CO58/60</f>
        <v>0</v>
      </c>
      <c r="CP60" s="127"/>
      <c r="CQ60" s="6"/>
      <c r="CR60" s="138"/>
      <c r="CS60" s="38" t="s">
        <v>3100</v>
      </c>
      <c r="CT60" s="127"/>
      <c r="CW60" s="170"/>
      <c r="CX60" s="6"/>
      <c r="CY60" s="145" t="s">
        <v>3153</v>
      </c>
      <c r="CZ60" s="6"/>
      <c r="DA60" s="6"/>
      <c r="DB60" s="6"/>
      <c r="DC60" s="182"/>
      <c r="DE60" s="1" t="s">
        <v>2962</v>
      </c>
      <c r="DF60" s="406">
        <f>IF(DF51&lt;20,DF51,0)</f>
        <v>0</v>
      </c>
      <c r="DG60" s="1" t="s">
        <v>2942</v>
      </c>
      <c r="DH60" s="407">
        <f t="shared" si="2"/>
        <v>0</v>
      </c>
      <c r="DI60" s="1" t="s">
        <v>2963</v>
      </c>
      <c r="DJ60" s="170">
        <f>IF(DH60&gt;0,10,0)</f>
        <v>0</v>
      </c>
      <c r="DK60" s="182"/>
      <c r="DM60" s="2"/>
      <c r="DN60" s="37" t="s">
        <v>3530</v>
      </c>
      <c r="DO60" s="37" t="s">
        <v>3530</v>
      </c>
      <c r="DP60" s="37" t="s">
        <v>407</v>
      </c>
      <c r="DQ60" s="37" t="s">
        <v>3527</v>
      </c>
      <c r="DR60" s="37" t="s">
        <v>408</v>
      </c>
      <c r="DS60" s="22"/>
      <c r="DT60" s="6"/>
      <c r="DZ60" s="48"/>
    </row>
    <row r="61" spans="6:130">
      <c r="I61" s="22"/>
      <c r="J61" s="156" t="s">
        <v>191</v>
      </c>
      <c r="K61" s="156" t="s">
        <v>191</v>
      </c>
      <c r="L61" s="22">
        <v>16</v>
      </c>
      <c r="M61" s="22">
        <v>45</v>
      </c>
      <c r="N61" s="22">
        <v>58.2</v>
      </c>
      <c r="O61" s="22">
        <v>82</v>
      </c>
      <c r="P61" s="22">
        <v>2</v>
      </c>
      <c r="Q61" s="22">
        <v>14</v>
      </c>
      <c r="R61" s="22" t="s">
        <v>192</v>
      </c>
      <c r="S61" s="22" t="s">
        <v>193</v>
      </c>
      <c r="V61" s="4"/>
      <c r="X61" s="128" t="s">
        <v>2893</v>
      </c>
      <c r="Y61" s="6" t="b">
        <f>ISNUMBER(Y58)</f>
        <v>1</v>
      </c>
      <c r="AB61" s="5"/>
      <c r="AI61" s="375"/>
      <c r="AJ61" s="6"/>
      <c r="AK61" s="6"/>
      <c r="AL61" s="6"/>
      <c r="AM61" s="6"/>
      <c r="AN61" s="376"/>
      <c r="AO61" s="376"/>
      <c r="AP61" s="73" t="s">
        <v>3317</v>
      </c>
      <c r="AQ61" s="376"/>
      <c r="AR61" s="376"/>
      <c r="AS61" s="376"/>
      <c r="AT61" s="376"/>
      <c r="AU61" s="376"/>
      <c r="AV61" s="376"/>
      <c r="AW61" s="6"/>
      <c r="AX61" s="6"/>
      <c r="AY61" s="6"/>
      <c r="AZ61" s="6"/>
      <c r="BA61" s="6"/>
      <c r="BB61" s="6"/>
      <c r="BC61" s="6"/>
      <c r="BD61" s="97"/>
      <c r="BE61" s="38" t="s">
        <v>2844</v>
      </c>
      <c r="BF61" s="118">
        <f>LOOKUP(BF23,(BF51:BF56),(BH51:BH56))</f>
        <v>0</v>
      </c>
      <c r="BN61" s="97"/>
      <c r="BO61" s="166"/>
      <c r="BQ61" s="1" t="s">
        <v>3194</v>
      </c>
      <c r="BR61" s="235"/>
      <c r="BS61" s="298">
        <f>IF(BS59&gt;0,1,2)</f>
        <v>1</v>
      </c>
      <c r="BY61" s="1" t="s">
        <v>3194</v>
      </c>
      <c r="BZ61" s="235"/>
      <c r="CA61" s="298">
        <f>IF(CA59&gt;0,1,2)</f>
        <v>1</v>
      </c>
      <c r="CJ61" s="123"/>
      <c r="CK61" s="38" t="s">
        <v>3054</v>
      </c>
      <c r="CL61" s="128">
        <f>(CL60+CL57)/60</f>
        <v>0</v>
      </c>
      <c r="CM61" s="127"/>
      <c r="CN61" s="38" t="s">
        <v>3054</v>
      </c>
      <c r="CO61" s="128">
        <f>(CO60+CO57)/60</f>
        <v>0</v>
      </c>
      <c r="CP61" s="127"/>
      <c r="CQ61" s="6"/>
      <c r="CR61" s="138"/>
      <c r="CS61" s="38"/>
      <c r="CT61" s="127"/>
      <c r="CW61" s="170"/>
      <c r="CX61" s="6"/>
      <c r="CY61" s="145" t="s">
        <v>3154</v>
      </c>
      <c r="CZ61" s="6"/>
      <c r="DA61" s="6"/>
      <c r="DB61" s="6"/>
      <c r="DC61" s="182"/>
      <c r="DE61" s="1" t="s">
        <v>2964</v>
      </c>
      <c r="DF61" s="406">
        <f>IF(DF51&lt;10,DF51,0)</f>
        <v>0</v>
      </c>
      <c r="DG61" s="1" t="s">
        <v>2943</v>
      </c>
      <c r="DH61" s="407">
        <f>DH52+DH53+DH54+DH55+DH56+DH57+DH58+DH59+DH60</f>
        <v>0</v>
      </c>
      <c r="DI61" s="1" t="s">
        <v>2943</v>
      </c>
      <c r="DJ61" s="170">
        <f>DJ52+DJ53+DJ54+DJ55+DJ56+DJ57+DJ58+DJ59+DJ60</f>
        <v>0</v>
      </c>
      <c r="DK61" s="182"/>
      <c r="DM61" s="2"/>
      <c r="DN61" s="37" t="s">
        <v>407</v>
      </c>
      <c r="DO61" s="37" t="s">
        <v>407</v>
      </c>
      <c r="DP61" s="37" t="s">
        <v>407</v>
      </c>
      <c r="DQ61" s="37" t="s">
        <v>3527</v>
      </c>
      <c r="DR61" s="37" t="s">
        <v>408</v>
      </c>
      <c r="DS61" s="22"/>
      <c r="DT61" s="6"/>
      <c r="DZ61" s="48"/>
    </row>
    <row r="62" spans="6:130">
      <c r="I62" s="22"/>
      <c r="J62" s="156" t="s">
        <v>194</v>
      </c>
      <c r="K62" s="156" t="s">
        <v>194</v>
      </c>
      <c r="L62" s="22">
        <v>15</v>
      </c>
      <c r="M62" s="22">
        <v>14</v>
      </c>
      <c r="N62" s="22">
        <v>3.5</v>
      </c>
      <c r="O62" s="22">
        <v>77</v>
      </c>
      <c r="P62" s="22">
        <v>47</v>
      </c>
      <c r="Q62" s="22">
        <v>40</v>
      </c>
      <c r="R62" s="22" t="s">
        <v>195</v>
      </c>
      <c r="S62" s="22" t="s">
        <v>196</v>
      </c>
      <c r="V62" s="4"/>
      <c r="X62" s="128" t="s">
        <v>2889</v>
      </c>
      <c r="Y62" s="4" t="str">
        <f>IF(Y61=Y59,Y60,Y54)</f>
        <v>ωωωωωω</v>
      </c>
      <c r="AB62" s="5"/>
      <c r="AI62" s="375"/>
      <c r="AJ62" s="6"/>
      <c r="AK62" s="6"/>
      <c r="AL62" s="6"/>
      <c r="AM62" s="6"/>
      <c r="AN62" s="376"/>
      <c r="AO62" s="376"/>
      <c r="AP62" s="73" t="s">
        <v>3318</v>
      </c>
      <c r="AQ62" s="376"/>
      <c r="AR62" s="376"/>
      <c r="AS62" s="376"/>
      <c r="AT62" s="376"/>
      <c r="AU62" s="376"/>
      <c r="AV62" s="376"/>
      <c r="AW62" s="6"/>
      <c r="AX62" s="6"/>
      <c r="AY62" s="6"/>
      <c r="AZ62" s="6"/>
      <c r="BA62" s="6"/>
      <c r="BB62" s="6"/>
      <c r="BC62" s="6"/>
      <c r="BD62" s="97"/>
      <c r="BE62" s="38" t="s">
        <v>2876</v>
      </c>
      <c r="BF62" s="118">
        <f>LOOKUP(BF23,(BF51:BF57),(BJ51:BJ57))</f>
        <v>2000</v>
      </c>
      <c r="BN62" s="97"/>
      <c r="BO62" s="166"/>
      <c r="BR62" s="235"/>
      <c r="BS62" s="304"/>
      <c r="BZ62" s="235"/>
      <c r="CA62" s="304"/>
      <c r="CJ62" s="123"/>
      <c r="CK62" s="38" t="s">
        <v>3055</v>
      </c>
      <c r="CL62" s="129">
        <f>CL61+CL56</f>
        <v>0</v>
      </c>
      <c r="CM62" s="127"/>
      <c r="CN62" s="38" t="s">
        <v>3055</v>
      </c>
      <c r="CO62" s="129">
        <f>CO61+CO56</f>
        <v>0</v>
      </c>
      <c r="CP62" s="127"/>
      <c r="CQ62" s="6"/>
      <c r="CR62" s="138"/>
      <c r="CS62" s="38" t="s">
        <v>3095</v>
      </c>
      <c r="CT62" s="127"/>
      <c r="CW62" s="170"/>
      <c r="CX62" s="6"/>
      <c r="CY62" s="136" t="s">
        <v>2902</v>
      </c>
      <c r="DA62" s="175"/>
      <c r="DB62" s="175"/>
      <c r="DC62" s="182"/>
      <c r="DG62" s="1" t="s">
        <v>2945</v>
      </c>
      <c r="DH62" s="408">
        <f>DH61-DJ61</f>
        <v>0</v>
      </c>
      <c r="DK62" s="182"/>
      <c r="DM62" s="2"/>
      <c r="DN62" s="37" t="s">
        <v>3531</v>
      </c>
      <c r="DO62" s="37" t="s">
        <v>3531</v>
      </c>
      <c r="DP62" s="37" t="s">
        <v>3228</v>
      </c>
      <c r="DQ62" s="37" t="s">
        <v>3532</v>
      </c>
      <c r="DR62" s="37" t="s">
        <v>490</v>
      </c>
      <c r="DS62" s="22"/>
      <c r="DT62" s="6"/>
      <c r="DZ62" s="48"/>
    </row>
    <row r="63" spans="6:130">
      <c r="I63" s="22"/>
      <c r="J63" s="156" t="s">
        <v>197</v>
      </c>
      <c r="K63" s="156" t="s">
        <v>197</v>
      </c>
      <c r="L63" s="22">
        <v>16</v>
      </c>
      <c r="M63" s="22">
        <v>17</v>
      </c>
      <c r="N63" s="22">
        <v>30.3</v>
      </c>
      <c r="O63" s="22">
        <v>75</v>
      </c>
      <c r="P63" s="22">
        <v>45</v>
      </c>
      <c r="Q63" s="22">
        <v>19</v>
      </c>
      <c r="R63" s="22" t="s">
        <v>198</v>
      </c>
      <c r="S63" s="22" t="s">
        <v>199</v>
      </c>
      <c r="V63" s="4"/>
      <c r="X63" s="128"/>
      <c r="AB63" s="5"/>
      <c r="AI63" s="375"/>
      <c r="AJ63" s="6"/>
      <c r="AK63" s="6"/>
      <c r="AL63" s="6"/>
      <c r="AM63" s="6"/>
      <c r="AN63" s="376"/>
      <c r="AO63" s="376"/>
      <c r="AP63" s="73" t="s">
        <v>3319</v>
      </c>
      <c r="AQ63" s="376"/>
      <c r="AR63" s="376"/>
      <c r="AS63" s="376"/>
      <c r="AT63" s="376"/>
      <c r="AU63" s="376"/>
      <c r="AV63" s="376"/>
      <c r="AW63" s="6"/>
      <c r="AX63" s="6"/>
      <c r="AY63" s="6"/>
      <c r="AZ63" s="6"/>
      <c r="BA63" s="6"/>
      <c r="BB63" s="6"/>
      <c r="BC63" s="6"/>
      <c r="BD63" s="97"/>
      <c r="BE63" s="95" t="s">
        <v>2875</v>
      </c>
      <c r="BF63" s="109" t="str">
        <f>LOOKUP(BF23,(BF51:BF57),(BK51:BK57))</f>
        <v>Ενεργή οθόνη 3</v>
      </c>
      <c r="BN63" s="97"/>
      <c r="BO63" s="166"/>
      <c r="BS63" s="293" t="s">
        <v>461</v>
      </c>
      <c r="CA63" s="293" t="s">
        <v>461</v>
      </c>
      <c r="CJ63" s="123"/>
      <c r="CK63" s="210" t="s">
        <v>3056</v>
      </c>
      <c r="CL63" s="128"/>
      <c r="CM63" s="127"/>
      <c r="CN63" s="210" t="s">
        <v>3056</v>
      </c>
      <c r="CO63" s="128"/>
      <c r="CP63" s="127"/>
      <c r="CQ63" s="6"/>
      <c r="CR63" s="138"/>
      <c r="CS63" s="38" t="s">
        <v>2867</v>
      </c>
      <c r="CT63" s="230">
        <f>CO78</f>
        <v>6</v>
      </c>
      <c r="CW63" s="170"/>
      <c r="CX63" s="6"/>
      <c r="CY63" s="257" t="s">
        <v>3156</v>
      </c>
      <c r="CZ63" s="151">
        <f>CB80</f>
        <v>0</v>
      </c>
      <c r="DA63" s="6"/>
      <c r="DB63" s="6"/>
      <c r="DC63" s="182"/>
      <c r="DD63" s="175"/>
      <c r="DE63" s="175" t="s">
        <v>3011</v>
      </c>
      <c r="DF63" s="65">
        <f>DF89</f>
        <v>0</v>
      </c>
      <c r="DH63" s="175"/>
      <c r="DK63" s="182"/>
      <c r="DM63" s="2"/>
      <c r="DN63" s="37" t="s">
        <v>3227</v>
      </c>
      <c r="DO63" s="37" t="s">
        <v>3227</v>
      </c>
      <c r="DP63" s="37" t="s">
        <v>3228</v>
      </c>
      <c r="DQ63" s="37" t="s">
        <v>3532</v>
      </c>
      <c r="DR63" s="37" t="s">
        <v>490</v>
      </c>
      <c r="DS63" s="22"/>
      <c r="DT63" s="6"/>
      <c r="DZ63" s="48"/>
    </row>
    <row r="64" spans="6:130" ht="15.75" thickBot="1">
      <c r="I64" s="24" t="s">
        <v>200</v>
      </c>
      <c r="J64" s="157" t="s">
        <v>201</v>
      </c>
      <c r="K64" s="157" t="s">
        <v>201</v>
      </c>
      <c r="L64" s="24" t="s">
        <v>39</v>
      </c>
      <c r="M64" s="24" t="s">
        <v>200</v>
      </c>
      <c r="N64" s="24" t="s">
        <v>200</v>
      </c>
      <c r="O64" s="24" t="s">
        <v>40</v>
      </c>
      <c r="P64" s="24" t="s">
        <v>202</v>
      </c>
      <c r="Q64" s="24" t="s">
        <v>203</v>
      </c>
      <c r="R64" s="24" t="s">
        <v>204</v>
      </c>
      <c r="S64" s="24" t="s">
        <v>202</v>
      </c>
      <c r="V64" s="4"/>
      <c r="X64" s="168" t="s">
        <v>2861</v>
      </c>
      <c r="AB64" s="5"/>
      <c r="AC64" s="145" t="s">
        <v>2883</v>
      </c>
      <c r="AI64" s="375"/>
      <c r="AJ64" s="6"/>
      <c r="AK64" s="6"/>
      <c r="AL64" s="6"/>
      <c r="AM64" s="6"/>
      <c r="AN64" s="376"/>
      <c r="AO64" s="376"/>
      <c r="AP64" s="73"/>
      <c r="AQ64" s="572" t="s">
        <v>3736</v>
      </c>
      <c r="AR64" s="376"/>
      <c r="AS64" s="376"/>
      <c r="AT64" s="376"/>
      <c r="AU64" s="376"/>
      <c r="AV64" s="376"/>
      <c r="AW64" s="6"/>
      <c r="AX64" s="6"/>
      <c r="AY64" s="6"/>
      <c r="AZ64" s="6"/>
      <c r="BA64" s="6"/>
      <c r="BB64" s="6"/>
      <c r="BC64" s="6"/>
      <c r="BD64" s="97"/>
      <c r="BE64" s="95" t="s">
        <v>3253</v>
      </c>
      <c r="BF64" s="118">
        <f>LOOKUP(BF23,(BF51:BF57),(BI51:BI57))</f>
        <v>0</v>
      </c>
      <c r="BG64" s="128"/>
      <c r="BN64" s="97"/>
      <c r="BO64" s="166"/>
      <c r="BQ64" s="245" t="s">
        <v>3196</v>
      </c>
      <c r="BR64" s="305"/>
      <c r="BS64" s="306" t="str">
        <f>CL67</f>
        <v/>
      </c>
      <c r="BY64" s="246" t="s">
        <v>3198</v>
      </c>
      <c r="BZ64" s="260"/>
      <c r="CA64" s="307" t="str">
        <f>CL134</f>
        <v/>
      </c>
      <c r="CJ64" s="123"/>
      <c r="CK64" s="38" t="s">
        <v>3057</v>
      </c>
      <c r="CL64" s="128">
        <f>IF(CL36=0,0,1)</f>
        <v>1</v>
      </c>
      <c r="CM64" s="127"/>
      <c r="CN64" s="38" t="s">
        <v>3057</v>
      </c>
      <c r="CO64" s="128">
        <f>IF(CO36=0,0,1)</f>
        <v>1</v>
      </c>
      <c r="CP64" s="127"/>
      <c r="CQ64" s="6"/>
      <c r="CR64" s="138"/>
      <c r="CS64" s="38" t="s">
        <v>3096</v>
      </c>
      <c r="CT64" s="180" t="str">
        <f>IF(CT63=0,CT43,"")</f>
        <v/>
      </c>
      <c r="CW64" s="170"/>
      <c r="CX64" s="6"/>
      <c r="CY64" s="260" t="s">
        <v>3155</v>
      </c>
      <c r="CZ64" s="151">
        <f>CB99</f>
        <v>0</v>
      </c>
      <c r="DA64" s="6"/>
      <c r="DB64" s="6"/>
      <c r="DC64" s="182"/>
      <c r="DE64" s="404" t="s">
        <v>3012</v>
      </c>
      <c r="DF64" s="195">
        <f>IF(DF63&lt;10,DF63,DH62)</f>
        <v>0</v>
      </c>
      <c r="DG64" s="405" t="s">
        <v>3013</v>
      </c>
      <c r="DH64" s="404"/>
      <c r="DI64" s="404"/>
      <c r="DJ64" s="404"/>
      <c r="DK64" s="182"/>
      <c r="DM64" s="2"/>
      <c r="DN64" s="37" t="s">
        <v>3533</v>
      </c>
      <c r="DO64" s="37" t="s">
        <v>3533</v>
      </c>
      <c r="DP64" s="37" t="s">
        <v>3228</v>
      </c>
      <c r="DQ64" s="37" t="s">
        <v>3532</v>
      </c>
      <c r="DR64" s="37" t="s">
        <v>490</v>
      </c>
      <c r="DS64" s="22"/>
      <c r="DT64" s="6"/>
      <c r="DZ64" s="48"/>
    </row>
    <row r="65" spans="9:130" ht="15.75" thickBot="1">
      <c r="I65" s="22"/>
      <c r="J65" s="156" t="s">
        <v>205</v>
      </c>
      <c r="K65" s="156" t="s">
        <v>205</v>
      </c>
      <c r="L65" s="22">
        <v>1</v>
      </c>
      <c r="M65" s="22">
        <v>37</v>
      </c>
      <c r="N65" s="22">
        <v>59.6</v>
      </c>
      <c r="O65" s="22">
        <v>48</v>
      </c>
      <c r="P65" s="22">
        <v>37</v>
      </c>
      <c r="Q65" s="22">
        <v>42</v>
      </c>
      <c r="R65" s="22" t="s">
        <v>206</v>
      </c>
      <c r="S65" s="22" t="s">
        <v>207</v>
      </c>
      <c r="V65" s="4"/>
      <c r="X65" s="128" t="s">
        <v>2850</v>
      </c>
      <c r="Y65" s="192" t="str">
        <f>LOOKUP(Y62,(J4:J914),(L4:L914))</f>
        <v/>
      </c>
      <c r="AB65" s="5"/>
      <c r="AC65" s="6" t="s">
        <v>10</v>
      </c>
      <c r="AD65" s="57" t="str">
        <f>Y65</f>
        <v/>
      </c>
      <c r="AI65" s="375"/>
      <c r="AJ65" s="6"/>
      <c r="AK65" s="6"/>
      <c r="AL65" s="6"/>
      <c r="AM65" s="6"/>
      <c r="AN65" s="376"/>
      <c r="AO65" s="376"/>
      <c r="AP65" s="448"/>
      <c r="AQ65" s="449"/>
      <c r="AR65" s="449"/>
      <c r="AS65" s="449"/>
      <c r="AT65" s="376"/>
      <c r="AU65" s="376"/>
      <c r="AV65" s="376"/>
      <c r="AW65" s="6"/>
      <c r="AX65" s="6"/>
      <c r="AY65" s="6"/>
      <c r="AZ65" s="6"/>
      <c r="BA65" s="6"/>
      <c r="BB65" s="6"/>
      <c r="BC65" s="6"/>
      <c r="BD65" s="97"/>
      <c r="BF65" s="6"/>
      <c r="BN65" s="97"/>
      <c r="BO65" s="166"/>
      <c r="BQ65" s="245" t="s">
        <v>3201</v>
      </c>
      <c r="BR65" s="305"/>
      <c r="BS65" s="306" t="str">
        <f>CO67</f>
        <v/>
      </c>
      <c r="BY65" s="246" t="s">
        <v>3203</v>
      </c>
      <c r="BZ65" s="260"/>
      <c r="CA65" s="307" t="str">
        <f>CO134</f>
        <v/>
      </c>
      <c r="CJ65" s="123"/>
      <c r="CK65" s="38" t="s">
        <v>3058</v>
      </c>
      <c r="CL65" s="128">
        <f>IF(CL52&gt;0,0,1)</f>
        <v>0</v>
      </c>
      <c r="CM65" s="127"/>
      <c r="CN65" s="38" t="s">
        <v>3058</v>
      </c>
      <c r="CO65" s="128">
        <f>IF(CO52&gt;0,0,1)</f>
        <v>0</v>
      </c>
      <c r="CP65" s="127"/>
      <c r="CQ65" s="6"/>
      <c r="CR65" s="138"/>
      <c r="CS65" s="95" t="s">
        <v>3097</v>
      </c>
      <c r="CT65" s="180" t="str">
        <f>IF(CT63=0,CT54,"")</f>
        <v/>
      </c>
      <c r="CW65" s="170"/>
      <c r="CX65" s="6"/>
      <c r="CY65" s="6" t="s">
        <v>3157</v>
      </c>
      <c r="CZ65" s="190">
        <f>CZ63+CZ64</f>
        <v>0</v>
      </c>
      <c r="DA65" s="6"/>
      <c r="DB65" s="6"/>
      <c r="DC65" s="182"/>
      <c r="DE65" s="1" t="s">
        <v>2964</v>
      </c>
      <c r="DF65" s="406">
        <f>IF(DF64&lt;10,DF64,0)</f>
        <v>0</v>
      </c>
      <c r="DG65" s="1" t="s">
        <v>2942</v>
      </c>
      <c r="DH65" s="1">
        <f t="shared" ref="DH65:DH73" si="3">IF(DF66=0,DF65,0)</f>
        <v>0</v>
      </c>
      <c r="DI65" s="1" t="s">
        <v>2965</v>
      </c>
      <c r="DJ65" s="170">
        <f>IF(DH65&gt;0,9,0)</f>
        <v>0</v>
      </c>
      <c r="DK65" s="182"/>
      <c r="DM65" s="2"/>
      <c r="DN65" s="37" t="s">
        <v>3228</v>
      </c>
      <c r="DO65" s="37" t="s">
        <v>3228</v>
      </c>
      <c r="DP65" s="37" t="s">
        <v>3228</v>
      </c>
      <c r="DQ65" s="37" t="s">
        <v>3532</v>
      </c>
      <c r="DR65" s="37" t="s">
        <v>490</v>
      </c>
      <c r="DS65" s="22"/>
      <c r="DT65" s="6"/>
      <c r="DZ65" s="48"/>
    </row>
    <row r="66" spans="9:130" ht="15.75" thickBot="1">
      <c r="I66" s="22"/>
      <c r="J66" s="156" t="s">
        <v>208</v>
      </c>
      <c r="K66" s="156" t="s">
        <v>208</v>
      </c>
      <c r="L66" s="22">
        <v>0</v>
      </c>
      <c r="M66" s="22">
        <v>8</v>
      </c>
      <c r="N66" s="22">
        <v>23.3</v>
      </c>
      <c r="O66" s="22">
        <v>29</v>
      </c>
      <c r="P66" s="22">
        <v>5</v>
      </c>
      <c r="Q66" s="22">
        <v>26</v>
      </c>
      <c r="R66" s="22" t="s">
        <v>209</v>
      </c>
      <c r="S66" s="22" t="s">
        <v>210</v>
      </c>
      <c r="V66" s="4"/>
      <c r="X66" s="128" t="s">
        <v>2851</v>
      </c>
      <c r="Y66" s="192" t="str">
        <f>LOOKUP(Y62,(J4:J914),(M4:M914))</f>
        <v/>
      </c>
      <c r="AB66" s="5"/>
      <c r="AC66" s="6" t="s">
        <v>11</v>
      </c>
      <c r="AD66" s="57" t="str">
        <f>Y66</f>
        <v/>
      </c>
      <c r="AI66" s="375"/>
      <c r="AJ66" s="6"/>
      <c r="AK66" s="6"/>
      <c r="AL66" s="6"/>
      <c r="AM66" s="6"/>
      <c r="AN66" s="376"/>
      <c r="AO66" s="376"/>
      <c r="AP66" s="450" t="s">
        <v>2820</v>
      </c>
      <c r="AQ66" s="451" t="s">
        <v>2821</v>
      </c>
      <c r="AR66" s="452"/>
      <c r="AS66" s="452"/>
      <c r="AT66" s="376"/>
      <c r="AU66" s="376"/>
      <c r="AV66" s="376"/>
      <c r="AW66" s="6"/>
      <c r="AX66" s="6"/>
      <c r="AY66" s="6"/>
      <c r="AZ66" s="6"/>
      <c r="BA66" s="6"/>
      <c r="BB66" s="6"/>
      <c r="BC66" s="6"/>
      <c r="BD66" s="97"/>
      <c r="BN66" s="97"/>
      <c r="BO66" s="166"/>
      <c r="BR66" s="235"/>
      <c r="BS66" s="304"/>
      <c r="BZ66" s="235"/>
      <c r="CA66" s="304"/>
      <c r="CJ66" s="123"/>
      <c r="CK66" s="38" t="s">
        <v>2870</v>
      </c>
      <c r="CL66" s="128">
        <f>CL64+CL65</f>
        <v>1</v>
      </c>
      <c r="CM66" s="127"/>
      <c r="CN66" s="38" t="s">
        <v>2870</v>
      </c>
      <c r="CO66" s="128">
        <f>CO64+CO65</f>
        <v>1</v>
      </c>
      <c r="CP66" s="127"/>
      <c r="CQ66" s="6"/>
      <c r="CR66" s="138"/>
      <c r="CS66" s="6"/>
      <c r="CT66" s="6"/>
      <c r="CW66" s="170"/>
      <c r="CX66" s="6"/>
      <c r="CY66" s="108" t="s">
        <v>3158</v>
      </c>
      <c r="CZ66" s="6"/>
      <c r="DA66" s="6"/>
      <c r="DB66" s="6"/>
      <c r="DC66" s="182"/>
      <c r="DE66" s="1" t="s">
        <v>2966</v>
      </c>
      <c r="DF66" s="406">
        <f>IF(DF64&lt;9,DF64,0)</f>
        <v>0</v>
      </c>
      <c r="DG66" s="1" t="s">
        <v>2942</v>
      </c>
      <c r="DH66" s="1">
        <f t="shared" si="3"/>
        <v>0</v>
      </c>
      <c r="DI66" s="1" t="s">
        <v>2967</v>
      </c>
      <c r="DJ66" s="170">
        <f>IF(DH66&gt;0,8,0)</f>
        <v>0</v>
      </c>
      <c r="DK66" s="182"/>
      <c r="DM66" s="2"/>
      <c r="DN66" s="37" t="s">
        <v>3534</v>
      </c>
      <c r="DO66" s="37" t="s">
        <v>3534</v>
      </c>
      <c r="DP66" s="37" t="s">
        <v>503</v>
      </c>
      <c r="DQ66" s="37" t="s">
        <v>3535</v>
      </c>
      <c r="DR66" s="37" t="s">
        <v>3536</v>
      </c>
      <c r="DS66" s="22"/>
      <c r="DT66" s="6"/>
      <c r="DZ66" s="48"/>
    </row>
    <row r="67" spans="9:130" ht="15.75" thickBot="1">
      <c r="I67" s="22"/>
      <c r="J67" s="156" t="s">
        <v>211</v>
      </c>
      <c r="K67" s="156" t="s">
        <v>211</v>
      </c>
      <c r="L67" s="22">
        <v>1</v>
      </c>
      <c r="M67" s="22">
        <v>9</v>
      </c>
      <c r="N67" s="22">
        <v>43.9</v>
      </c>
      <c r="O67" s="22">
        <v>35</v>
      </c>
      <c r="P67" s="22">
        <v>37</v>
      </c>
      <c r="Q67" s="22">
        <v>14</v>
      </c>
      <c r="R67" s="22" t="s">
        <v>212</v>
      </c>
      <c r="S67" s="22" t="s">
        <v>213</v>
      </c>
      <c r="V67" s="4"/>
      <c r="X67" s="128" t="s">
        <v>2852</v>
      </c>
      <c r="Y67" s="192" t="str">
        <f>LOOKUP(Y62,(J4:J914),(N4:N914))</f>
        <v/>
      </c>
      <c r="AB67" s="5"/>
      <c r="AC67" s="6" t="s">
        <v>2869</v>
      </c>
      <c r="AD67" s="57" t="str">
        <f>Y67</f>
        <v/>
      </c>
      <c r="AI67" s="375"/>
      <c r="AJ67" s="6"/>
      <c r="AK67" s="6"/>
      <c r="AL67" s="6"/>
      <c r="AM67" s="6"/>
      <c r="AN67" s="376"/>
      <c r="AO67" s="376"/>
      <c r="AP67" s="453" t="s">
        <v>3320</v>
      </c>
      <c r="AQ67" s="454">
        <v>3</v>
      </c>
      <c r="AR67" s="452"/>
      <c r="AS67" s="452"/>
      <c r="AT67" s="376"/>
      <c r="AU67" s="376"/>
      <c r="AV67" s="376"/>
      <c r="AW67" s="6"/>
      <c r="AX67" s="6"/>
      <c r="AY67" s="6"/>
      <c r="AZ67" s="6"/>
      <c r="BA67" s="6"/>
      <c r="BB67" s="6"/>
      <c r="BC67" s="6"/>
      <c r="BD67" s="97"/>
      <c r="BN67" s="97"/>
      <c r="BO67" s="166"/>
      <c r="BS67" s="201" t="s">
        <v>2873</v>
      </c>
      <c r="CA67" s="201" t="s">
        <v>2873</v>
      </c>
      <c r="CJ67" s="123"/>
      <c r="CK67" s="38" t="s">
        <v>3059</v>
      </c>
      <c r="CL67" s="180" t="str">
        <f>IF(CL66=0,CL62,"")</f>
        <v/>
      </c>
      <c r="CM67" s="127"/>
      <c r="CN67" s="38" t="s">
        <v>3059</v>
      </c>
      <c r="CO67" s="180" t="str">
        <f>IF(CO66=0,CO62,"")</f>
        <v/>
      </c>
      <c r="CP67" s="127"/>
      <c r="CQ67" s="6"/>
      <c r="CR67" s="138"/>
      <c r="CS67" s="231" t="s">
        <v>2830</v>
      </c>
      <c r="CT67" s="232"/>
      <c r="CW67" s="170"/>
      <c r="CX67" s="6"/>
      <c r="CY67" s="108" t="s">
        <v>3159</v>
      </c>
      <c r="CZ67" s="6"/>
      <c r="DA67" s="6"/>
      <c r="DB67" s="6"/>
      <c r="DC67" s="182"/>
      <c r="DE67" s="1" t="s">
        <v>2968</v>
      </c>
      <c r="DF67" s="406">
        <f>IF(DF64&lt;8,DF64,0)</f>
        <v>0</v>
      </c>
      <c r="DG67" s="1" t="s">
        <v>2942</v>
      </c>
      <c r="DH67" s="1">
        <f t="shared" si="3"/>
        <v>0</v>
      </c>
      <c r="DI67" s="1" t="s">
        <v>2969</v>
      </c>
      <c r="DJ67" s="170">
        <f>IF(DH67&gt;0,7,0)</f>
        <v>0</v>
      </c>
      <c r="DK67" s="182"/>
      <c r="DM67" s="2"/>
      <c r="DN67" s="37" t="s">
        <v>503</v>
      </c>
      <c r="DO67" s="37" t="s">
        <v>503</v>
      </c>
      <c r="DP67" s="37" t="s">
        <v>503</v>
      </c>
      <c r="DQ67" s="37" t="s">
        <v>3535</v>
      </c>
      <c r="DR67" s="37" t="s">
        <v>3536</v>
      </c>
      <c r="DS67" s="22"/>
      <c r="DT67" s="6"/>
      <c r="DZ67" s="48"/>
    </row>
    <row r="68" spans="9:130" ht="15.75" thickBot="1">
      <c r="I68" s="22"/>
      <c r="J68" s="156" t="s">
        <v>214</v>
      </c>
      <c r="K68" s="156" t="s">
        <v>214</v>
      </c>
      <c r="L68" s="22">
        <v>2</v>
      </c>
      <c r="M68" s="22">
        <v>3</v>
      </c>
      <c r="N68" s="22">
        <v>54</v>
      </c>
      <c r="O68" s="22">
        <v>42</v>
      </c>
      <c r="P68" s="22">
        <v>19</v>
      </c>
      <c r="Q68" s="22">
        <v>47</v>
      </c>
      <c r="R68" s="22" t="s">
        <v>215</v>
      </c>
      <c r="S68" s="22" t="s">
        <v>216</v>
      </c>
      <c r="V68" s="4"/>
      <c r="X68" s="168" t="s">
        <v>2853</v>
      </c>
      <c r="AB68" s="5"/>
      <c r="AC68" s="145" t="s">
        <v>2805</v>
      </c>
      <c r="AI68" s="375"/>
      <c r="AJ68" s="6"/>
      <c r="AK68" s="6"/>
      <c r="AL68" s="6"/>
      <c r="AM68" s="6"/>
      <c r="AN68" s="376"/>
      <c r="AO68" s="376"/>
      <c r="AP68" s="455" t="s">
        <v>3321</v>
      </c>
      <c r="AQ68" s="456" t="s">
        <v>2822</v>
      </c>
      <c r="AR68" s="452"/>
      <c r="AS68" s="452"/>
      <c r="AT68" s="376"/>
      <c r="AU68" s="376"/>
      <c r="AV68" s="376"/>
      <c r="AW68" s="6"/>
      <c r="AX68" s="6"/>
      <c r="AY68" s="6"/>
      <c r="AZ68" s="6"/>
      <c r="BA68" s="6"/>
      <c r="BB68" s="6"/>
      <c r="BC68" s="6"/>
      <c r="BD68" s="97"/>
      <c r="BN68" s="97"/>
      <c r="BO68" s="291"/>
      <c r="BQ68" s="245" t="s">
        <v>3196</v>
      </c>
      <c r="BR68" s="305"/>
      <c r="BS68" s="306" t="str">
        <f>CT64</f>
        <v/>
      </c>
      <c r="BY68" s="246" t="s">
        <v>3198</v>
      </c>
      <c r="BZ68" s="260"/>
      <c r="CA68" s="307" t="str">
        <f>CT116</f>
        <v/>
      </c>
      <c r="CJ68" s="123"/>
      <c r="CK68" s="6"/>
      <c r="CL68" s="6"/>
      <c r="CM68" s="142"/>
      <c r="CN68" s="267" t="s">
        <v>3127</v>
      </c>
      <c r="CO68" s="6"/>
      <c r="CP68" s="142"/>
      <c r="CQ68" s="6"/>
      <c r="CR68" s="138"/>
      <c r="CS68" s="133" t="s">
        <v>3068</v>
      </c>
      <c r="CT68" s="127"/>
      <c r="CW68" s="170"/>
      <c r="CX68" s="6"/>
      <c r="CY68" s="6" t="s">
        <v>3160</v>
      </c>
      <c r="CZ68" s="57">
        <f>IF(CZ65=0,CZ46,"")</f>
        <v>0</v>
      </c>
      <c r="DA68" s="6"/>
      <c r="DB68" s="6"/>
      <c r="DC68" s="182"/>
      <c r="DE68" s="1" t="s">
        <v>2970</v>
      </c>
      <c r="DF68" s="406">
        <f>IF(DF64&lt;7,DF64,0)</f>
        <v>0</v>
      </c>
      <c r="DG68" s="1" t="s">
        <v>2942</v>
      </c>
      <c r="DH68" s="1">
        <f t="shared" si="3"/>
        <v>0</v>
      </c>
      <c r="DI68" s="1" t="s">
        <v>2971</v>
      </c>
      <c r="DJ68" s="170">
        <f>IF(DH68&gt;0,6,0)</f>
        <v>0</v>
      </c>
      <c r="DK68" s="182"/>
      <c r="DM68" s="2"/>
      <c r="DN68" s="37" t="s">
        <v>3537</v>
      </c>
      <c r="DO68" s="37" t="s">
        <v>3537</v>
      </c>
      <c r="DP68" s="37" t="s">
        <v>520</v>
      </c>
      <c r="DQ68" s="37" t="s">
        <v>3538</v>
      </c>
      <c r="DR68" s="37" t="s">
        <v>521</v>
      </c>
      <c r="DS68" s="22"/>
      <c r="DT68" s="6"/>
      <c r="DZ68" s="48"/>
    </row>
    <row r="69" spans="9:130" ht="15.75" thickBot="1">
      <c r="I69" s="22"/>
      <c r="J69" s="156" t="s">
        <v>217</v>
      </c>
      <c r="K69" s="156" t="s">
        <v>217</v>
      </c>
      <c r="L69" s="22">
        <v>0</v>
      </c>
      <c r="M69" s="22">
        <v>39</v>
      </c>
      <c r="N69" s="22">
        <v>19.7</v>
      </c>
      <c r="O69" s="22">
        <v>30</v>
      </c>
      <c r="P69" s="22">
        <v>51</v>
      </c>
      <c r="Q69" s="22">
        <v>40</v>
      </c>
      <c r="R69" s="22" t="s">
        <v>218</v>
      </c>
      <c r="S69" s="22" t="s">
        <v>219</v>
      </c>
      <c r="V69" s="4"/>
      <c r="X69" s="128" t="s">
        <v>2854</v>
      </c>
      <c r="Y69" s="192" t="str">
        <f>LOOKUP(Y62,(J4:J914),(O4:O914))</f>
        <v/>
      </c>
      <c r="AB69" s="5"/>
      <c r="AC69" s="6" t="s">
        <v>2886</v>
      </c>
      <c r="AD69" s="57" t="str">
        <f>Y69</f>
        <v/>
      </c>
      <c r="AI69" s="375"/>
      <c r="AJ69" s="6"/>
      <c r="AK69" s="6"/>
      <c r="AL69" s="6"/>
      <c r="AM69" s="6"/>
      <c r="AN69" s="376"/>
      <c r="AO69" s="376"/>
      <c r="AP69" s="455" t="s">
        <v>2814</v>
      </c>
      <c r="AQ69" s="452"/>
      <c r="AR69" s="452" t="s">
        <v>2838</v>
      </c>
      <c r="AS69" s="452"/>
      <c r="AT69" s="376"/>
      <c r="AU69" s="376"/>
      <c r="AV69" s="376"/>
      <c r="AW69" s="6"/>
      <c r="AX69" s="6"/>
      <c r="AY69" s="6"/>
      <c r="AZ69" s="6"/>
      <c r="BA69" s="6"/>
      <c r="BB69" s="6"/>
      <c r="BC69" s="6"/>
      <c r="BD69" s="97"/>
      <c r="BN69" s="97"/>
      <c r="BO69" s="166"/>
      <c r="BQ69" s="245" t="s">
        <v>3197</v>
      </c>
      <c r="BR69" s="305"/>
      <c r="BS69" s="306" t="str">
        <f>CT65</f>
        <v/>
      </c>
      <c r="BY69" s="246" t="s">
        <v>3202</v>
      </c>
      <c r="BZ69" s="260"/>
      <c r="CA69" s="307" t="str">
        <f>CT117</f>
        <v/>
      </c>
      <c r="CJ69" s="123"/>
      <c r="CK69" s="6"/>
      <c r="CL69" s="6"/>
      <c r="CM69" s="6"/>
      <c r="CN69" s="268" t="s">
        <v>3152</v>
      </c>
      <c r="CO69" s="269">
        <f>IF(CO52=0,2,0)</f>
        <v>0</v>
      </c>
      <c r="CP69" s="142"/>
      <c r="CQ69" s="6"/>
      <c r="CR69" s="138"/>
      <c r="CS69" s="38" t="s">
        <v>3069</v>
      </c>
      <c r="CT69" s="127"/>
      <c r="CW69" s="170"/>
      <c r="CX69" s="6"/>
      <c r="CY69" s="6" t="s">
        <v>3161</v>
      </c>
      <c r="CZ69" s="57">
        <f>IF(CZ65=0,CZ47,"")</f>
        <v>0</v>
      </c>
      <c r="DA69" s="6"/>
      <c r="DB69" s="6"/>
      <c r="DC69" s="182"/>
      <c r="DE69" s="1" t="s">
        <v>2972</v>
      </c>
      <c r="DF69" s="406">
        <f>IF(DF64&lt;6,DF64,0)</f>
        <v>0</v>
      </c>
      <c r="DG69" s="1" t="s">
        <v>2942</v>
      </c>
      <c r="DH69" s="1">
        <f t="shared" si="3"/>
        <v>0</v>
      </c>
      <c r="DI69" s="1" t="s">
        <v>2973</v>
      </c>
      <c r="DJ69" s="170">
        <f>IF(DH69&gt;0,5,0)</f>
        <v>0</v>
      </c>
      <c r="DK69" s="182"/>
      <c r="DM69" s="2"/>
      <c r="DN69" s="37" t="s">
        <v>520</v>
      </c>
      <c r="DO69" s="37" t="s">
        <v>520</v>
      </c>
      <c r="DP69" s="37" t="s">
        <v>520</v>
      </c>
      <c r="DQ69" s="37" t="s">
        <v>3538</v>
      </c>
      <c r="DR69" s="37" t="s">
        <v>521</v>
      </c>
      <c r="DS69" s="22"/>
      <c r="DT69" s="6"/>
      <c r="DZ69" s="48"/>
    </row>
    <row r="70" spans="9:130" ht="15.75" thickBot="1">
      <c r="I70" s="22"/>
      <c r="J70" s="156" t="s">
        <v>220</v>
      </c>
      <c r="K70" s="156" t="s">
        <v>220</v>
      </c>
      <c r="L70" s="22">
        <v>23</v>
      </c>
      <c r="M70" s="22">
        <v>38</v>
      </c>
      <c r="N70" s="22">
        <v>8.1999999999999993</v>
      </c>
      <c r="O70" s="22">
        <v>43</v>
      </c>
      <c r="P70" s="22">
        <v>16</v>
      </c>
      <c r="Q70" s="22">
        <v>5</v>
      </c>
      <c r="R70" s="22" t="s">
        <v>221</v>
      </c>
      <c r="S70" s="22" t="s">
        <v>222</v>
      </c>
      <c r="V70" s="4"/>
      <c r="X70" s="128" t="s">
        <v>2851</v>
      </c>
      <c r="Y70" s="192" t="str">
        <f>LOOKUP(Y62,(J4:J914),(P4:P914))</f>
        <v/>
      </c>
      <c r="AB70" s="5"/>
      <c r="AC70" s="6" t="s">
        <v>11</v>
      </c>
      <c r="AD70" s="57" t="str">
        <f>Y70</f>
        <v/>
      </c>
      <c r="AI70" s="375"/>
      <c r="AJ70" s="6"/>
      <c r="AK70" s="6"/>
      <c r="AL70" s="6"/>
      <c r="AM70" s="6"/>
      <c r="AN70" s="376"/>
      <c r="AO70" s="376"/>
      <c r="AP70" s="455" t="s">
        <v>2823</v>
      </c>
      <c r="AQ70" s="452"/>
      <c r="AR70" s="452"/>
      <c r="AS70" s="452"/>
      <c r="AT70" s="376"/>
      <c r="AU70" s="376"/>
      <c r="AV70" s="376"/>
      <c r="AW70" s="6"/>
      <c r="AX70" s="6"/>
      <c r="AY70" s="6"/>
      <c r="AZ70" s="6"/>
      <c r="BA70" s="6"/>
      <c r="BB70" s="6"/>
      <c r="BC70" s="6"/>
      <c r="BD70" s="97"/>
      <c r="BE70" s="113" t="str">
        <f>IF(BF23=4,BF17,"Αδρανής Οθόνη")</f>
        <v>Αδρανής Οθόνη</v>
      </c>
      <c r="BF70" s="114"/>
      <c r="BN70" s="97"/>
      <c r="BO70" s="166"/>
      <c r="BR70" s="235"/>
      <c r="BS70" s="304"/>
      <c r="BZ70" s="235"/>
      <c r="CA70" s="304"/>
      <c r="CJ70" s="123"/>
      <c r="CK70" s="108" t="s">
        <v>3127</v>
      </c>
      <c r="CL70" s="6"/>
      <c r="CM70" s="128"/>
      <c r="CN70" s="270" t="s">
        <v>3140</v>
      </c>
      <c r="CO70" s="269">
        <f>IF(CO62&gt;90,5,0)</f>
        <v>0</v>
      </c>
      <c r="CP70" s="127"/>
      <c r="CQ70" s="6"/>
      <c r="CR70" s="138"/>
      <c r="CS70" s="38" t="s">
        <v>3070</v>
      </c>
      <c r="CT70" s="127"/>
      <c r="CW70" s="170"/>
      <c r="CX70" s="6"/>
      <c r="CY70" s="6" t="s">
        <v>3162</v>
      </c>
      <c r="CZ70" s="57" t="str">
        <f>IF(CZ65=0,CZ45,"")</f>
        <v xml:space="preserve">          </v>
      </c>
      <c r="DA70" s="6"/>
      <c r="DB70" s="6"/>
      <c r="DC70" s="182"/>
      <c r="DE70" s="1" t="s">
        <v>2974</v>
      </c>
      <c r="DF70" s="406">
        <f>IF(DF64&lt;5,DF64,0)</f>
        <v>0</v>
      </c>
      <c r="DG70" s="1" t="s">
        <v>2942</v>
      </c>
      <c r="DH70" s="1">
        <f t="shared" si="3"/>
        <v>0</v>
      </c>
      <c r="DI70" s="1" t="s">
        <v>2975</v>
      </c>
      <c r="DJ70" s="170">
        <f>IF(DH70&gt;0,4,0)</f>
        <v>0</v>
      </c>
      <c r="DK70" s="182"/>
      <c r="DM70" s="2"/>
      <c r="DN70" s="37" t="s">
        <v>3539</v>
      </c>
      <c r="DO70" s="37" t="s">
        <v>3539</v>
      </c>
      <c r="DP70" s="37" t="s">
        <v>537</v>
      </c>
      <c r="DQ70" s="37" t="s">
        <v>3540</v>
      </c>
      <c r="DR70" s="37" t="s">
        <v>538</v>
      </c>
      <c r="DS70" s="22"/>
      <c r="DT70" s="6"/>
      <c r="DZ70" s="48"/>
    </row>
    <row r="71" spans="9:130" ht="15.75" thickBot="1">
      <c r="I71" s="22"/>
      <c r="J71" s="156" t="s">
        <v>223</v>
      </c>
      <c r="K71" s="156" t="s">
        <v>223</v>
      </c>
      <c r="L71" s="22">
        <v>23</v>
      </c>
      <c r="M71" s="22">
        <v>40</v>
      </c>
      <c r="N71" s="22">
        <v>24.5</v>
      </c>
      <c r="O71" s="22">
        <v>44</v>
      </c>
      <c r="P71" s="22">
        <v>20</v>
      </c>
      <c r="Q71" s="22">
        <v>2</v>
      </c>
      <c r="R71" s="22" t="s">
        <v>224</v>
      </c>
      <c r="S71" s="22" t="s">
        <v>225</v>
      </c>
      <c r="V71" s="4"/>
      <c r="X71" s="128" t="s">
        <v>2852</v>
      </c>
      <c r="Y71" s="192" t="str">
        <f>LOOKUP(Y62,(J4:J914),(Q4:Q914))</f>
        <v/>
      </c>
      <c r="AB71" s="5"/>
      <c r="AC71" s="6" t="s">
        <v>2869</v>
      </c>
      <c r="AD71" s="57" t="str">
        <f>Y71</f>
        <v/>
      </c>
      <c r="AI71" s="375"/>
      <c r="AJ71" s="6"/>
      <c r="AK71" s="6"/>
      <c r="AL71" s="6"/>
      <c r="AM71" s="6"/>
      <c r="AN71" s="376"/>
      <c r="AO71" s="376"/>
      <c r="AP71" s="455"/>
      <c r="AQ71" s="457" t="s">
        <v>2838</v>
      </c>
      <c r="AR71" s="452"/>
      <c r="AS71" s="452"/>
      <c r="AT71" s="376"/>
      <c r="AU71" s="376"/>
      <c r="AV71" s="376"/>
      <c r="AW71" s="6"/>
      <c r="AX71" s="6"/>
      <c r="AY71" s="6"/>
      <c r="AZ71" s="6"/>
      <c r="BA71" s="6"/>
      <c r="BB71" s="6"/>
      <c r="BC71" s="6"/>
      <c r="BD71" s="97"/>
      <c r="BE71" s="115" t="s">
        <v>2845</v>
      </c>
      <c r="BF71" s="116"/>
      <c r="BN71" s="97"/>
      <c r="BO71" s="166"/>
      <c r="BP71" s="257"/>
      <c r="BQ71" s="257" t="s">
        <v>3117</v>
      </c>
      <c r="BR71" s="257"/>
      <c r="BS71" s="240" t="s">
        <v>2801</v>
      </c>
      <c r="BT71" s="257"/>
      <c r="BU71" s="257"/>
      <c r="BV71" s="257"/>
      <c r="BW71" s="257"/>
      <c r="BX71" s="257" t="s">
        <v>3135</v>
      </c>
      <c r="BY71" s="257"/>
      <c r="BZ71" s="257"/>
      <c r="CA71" s="257" t="s">
        <v>3190</v>
      </c>
      <c r="CB71" s="257"/>
      <c r="CC71" s="257"/>
      <c r="CD71" s="257"/>
      <c r="CE71" s="257"/>
      <c r="CF71" s="257"/>
      <c r="CG71" s="257"/>
      <c r="CH71" s="257"/>
      <c r="CI71" s="257"/>
      <c r="CJ71" s="123"/>
      <c r="CK71" s="273" t="s">
        <v>3151</v>
      </c>
      <c r="CL71" s="269">
        <f>IF(CL52=0,1,0)</f>
        <v>0</v>
      </c>
      <c r="CM71" s="128"/>
      <c r="CN71" s="270" t="s">
        <v>3128</v>
      </c>
      <c r="CO71" s="102">
        <f>IF(CO62&lt;0,CO62,0)</f>
        <v>0</v>
      </c>
      <c r="CP71" s="127"/>
      <c r="CQ71" s="6"/>
      <c r="CR71" s="138"/>
      <c r="CS71" s="38" t="s">
        <v>3071</v>
      </c>
      <c r="CT71" s="127"/>
      <c r="CW71" s="170"/>
      <c r="CX71" s="6"/>
      <c r="CY71" s="108" t="s">
        <v>3163</v>
      </c>
      <c r="CZ71" s="6"/>
      <c r="DC71" s="182"/>
      <c r="DE71" s="1" t="s">
        <v>2976</v>
      </c>
      <c r="DF71" s="406">
        <f>IF(DF64&lt;4,DF64,0)</f>
        <v>0</v>
      </c>
      <c r="DG71" s="1" t="s">
        <v>2942</v>
      </c>
      <c r="DH71" s="1">
        <f t="shared" si="3"/>
        <v>0</v>
      </c>
      <c r="DI71" s="1" t="s">
        <v>2977</v>
      </c>
      <c r="DJ71" s="170">
        <f>IF(DH71&gt;0,3,0)</f>
        <v>0</v>
      </c>
      <c r="DK71" s="182"/>
      <c r="DM71" s="2"/>
      <c r="DN71" s="37" t="s">
        <v>537</v>
      </c>
      <c r="DO71" s="37" t="s">
        <v>537</v>
      </c>
      <c r="DP71" s="37" t="s">
        <v>537</v>
      </c>
      <c r="DQ71" s="37" t="s">
        <v>3540</v>
      </c>
      <c r="DR71" s="37" t="s">
        <v>538</v>
      </c>
      <c r="DS71" s="22"/>
      <c r="DT71" s="6"/>
      <c r="DZ71" s="48"/>
    </row>
    <row r="72" spans="9:130" ht="15.75" thickBot="1">
      <c r="I72" s="22"/>
      <c r="J72" s="156" t="s">
        <v>226</v>
      </c>
      <c r="K72" s="156" t="s">
        <v>226</v>
      </c>
      <c r="L72" s="22">
        <v>23</v>
      </c>
      <c r="M72" s="22">
        <v>37</v>
      </c>
      <c r="N72" s="22">
        <v>33.799999999999997</v>
      </c>
      <c r="O72" s="22">
        <v>46</v>
      </c>
      <c r="P72" s="22">
        <v>27</v>
      </c>
      <c r="Q72" s="22">
        <v>29</v>
      </c>
      <c r="R72" s="22" t="s">
        <v>227</v>
      </c>
      <c r="S72" s="22" t="s">
        <v>228</v>
      </c>
      <c r="V72" s="4"/>
      <c r="X72" s="168" t="s">
        <v>2855</v>
      </c>
      <c r="AB72" s="5"/>
      <c r="AI72" s="375"/>
      <c r="AJ72" s="6"/>
      <c r="AK72" s="6"/>
      <c r="AL72" s="6"/>
      <c r="AM72" s="6"/>
      <c r="AN72" s="376"/>
      <c r="AO72" s="376"/>
      <c r="AP72" s="458"/>
      <c r="AQ72" s="459"/>
      <c r="AR72" s="459"/>
      <c r="AS72" s="459"/>
      <c r="AT72" s="376"/>
      <c r="AU72" s="376"/>
      <c r="AV72" s="376"/>
      <c r="AW72" s="6"/>
      <c r="AX72" s="6"/>
      <c r="AY72" s="6"/>
      <c r="AZ72" s="6"/>
      <c r="BA72" s="6"/>
      <c r="BB72" s="6"/>
      <c r="BC72" s="6"/>
      <c r="BD72" s="97"/>
      <c r="BE72" s="115" t="s">
        <v>2874</v>
      </c>
      <c r="BF72" s="144">
        <v>2000</v>
      </c>
      <c r="BH72" s="1" t="s">
        <v>2069</v>
      </c>
      <c r="BN72" s="97"/>
      <c r="BO72" s="166"/>
      <c r="BQ72" s="132"/>
      <c r="BR72" s="244">
        <v>0</v>
      </c>
      <c r="BS72" s="65" t="str">
        <f>""</f>
        <v/>
      </c>
      <c r="BT72" s="65" t="str">
        <f>""</f>
        <v/>
      </c>
      <c r="BY72" s="244">
        <f>CL71</f>
        <v>0</v>
      </c>
      <c r="BZ72" s="1" t="s">
        <v>3204</v>
      </c>
      <c r="CB72" s="65">
        <f t="shared" ref="CB72:CB77" si="4">IF(BY72=0,0,1)</f>
        <v>0</v>
      </c>
      <c r="CJ72" s="123"/>
      <c r="CK72" s="270" t="s">
        <v>3138</v>
      </c>
      <c r="CL72" s="269">
        <f>IF(CL62&gt;24,3,0)</f>
        <v>0</v>
      </c>
      <c r="CM72" s="128"/>
      <c r="CN72" s="272" t="s">
        <v>3141</v>
      </c>
      <c r="CO72" s="269">
        <f>IF(CO71&lt;-90,6,0)</f>
        <v>0</v>
      </c>
      <c r="CP72" s="127"/>
      <c r="CQ72" s="6"/>
      <c r="CR72" s="138"/>
      <c r="CS72" s="133" t="s">
        <v>2865</v>
      </c>
      <c r="CT72" s="127"/>
      <c r="CW72" s="170"/>
      <c r="CX72" s="6"/>
      <c r="CY72" s="108" t="s">
        <v>3164</v>
      </c>
      <c r="CZ72" s="6"/>
      <c r="DC72" s="182"/>
      <c r="DE72" s="1" t="s">
        <v>2978</v>
      </c>
      <c r="DF72" s="406">
        <f>IF(DF64&lt;3,DF64,0)</f>
        <v>0</v>
      </c>
      <c r="DG72" s="1" t="s">
        <v>2942</v>
      </c>
      <c r="DH72" s="1">
        <f t="shared" si="3"/>
        <v>0</v>
      </c>
      <c r="DI72" s="1" t="s">
        <v>2979</v>
      </c>
      <c r="DJ72" s="170">
        <f>IF(DH72&gt;0,2,0)</f>
        <v>0</v>
      </c>
      <c r="DK72" s="182"/>
      <c r="DM72" s="2"/>
      <c r="DN72" s="37" t="s">
        <v>3541</v>
      </c>
      <c r="DO72" s="37" t="s">
        <v>3541</v>
      </c>
      <c r="DP72" s="37" t="s">
        <v>608</v>
      </c>
      <c r="DQ72" s="37" t="s">
        <v>3542</v>
      </c>
      <c r="DR72" s="37" t="s">
        <v>609</v>
      </c>
      <c r="DS72" s="22"/>
      <c r="DT72" s="6"/>
      <c r="DZ72" s="48"/>
    </row>
    <row r="73" spans="9:130">
      <c r="I73" s="22"/>
      <c r="J73" s="156" t="s">
        <v>229</v>
      </c>
      <c r="K73" s="156" t="s">
        <v>229</v>
      </c>
      <c r="L73" s="22">
        <v>0</v>
      </c>
      <c r="M73" s="22">
        <v>56</v>
      </c>
      <c r="N73" s="22">
        <v>45.4</v>
      </c>
      <c r="O73" s="22">
        <v>38</v>
      </c>
      <c r="P73" s="22">
        <v>29</v>
      </c>
      <c r="Q73" s="22">
        <v>58</v>
      </c>
      <c r="R73" s="22" t="s">
        <v>230</v>
      </c>
      <c r="S73" s="22" t="s">
        <v>231</v>
      </c>
      <c r="V73" s="4"/>
      <c r="X73" s="128" t="s">
        <v>2856</v>
      </c>
      <c r="Y73" s="6" t="str">
        <f>LOOKUP(Y62,(J4:J914),(R4:R914))</f>
        <v/>
      </c>
      <c r="AB73" s="5"/>
      <c r="AI73" s="375"/>
      <c r="AJ73" s="6"/>
      <c r="AK73" s="6"/>
      <c r="AL73" s="6"/>
      <c r="AM73" s="6"/>
      <c r="AN73" s="376"/>
      <c r="AO73" s="376"/>
      <c r="AP73" s="73"/>
      <c r="AQ73" s="376"/>
      <c r="AR73" s="376"/>
      <c r="AS73" s="376"/>
      <c r="AT73" s="376"/>
      <c r="AU73" s="376"/>
      <c r="AV73" s="376"/>
      <c r="AW73" s="6"/>
      <c r="AX73" s="6"/>
      <c r="AY73" s="6"/>
      <c r="AZ73" s="6"/>
      <c r="BA73" s="6"/>
      <c r="BB73" s="6"/>
      <c r="BC73" s="6"/>
      <c r="BD73" s="97"/>
      <c r="BE73" s="115" t="s">
        <v>2815</v>
      </c>
      <c r="BF73" s="57" t="s">
        <v>119</v>
      </c>
      <c r="BN73" s="97"/>
      <c r="BO73" s="166"/>
      <c r="BQ73" s="132"/>
      <c r="BR73" s="244">
        <v>1</v>
      </c>
      <c r="BS73" s="258" t="s">
        <v>3118</v>
      </c>
      <c r="BT73" s="258" t="s">
        <v>3119</v>
      </c>
      <c r="BY73" s="244">
        <f>CO69</f>
        <v>0</v>
      </c>
      <c r="BZ73" s="1" t="s">
        <v>3204</v>
      </c>
      <c r="CB73" s="65">
        <f t="shared" si="4"/>
        <v>0</v>
      </c>
      <c r="CJ73" s="123"/>
      <c r="CK73" s="270" t="s">
        <v>3139</v>
      </c>
      <c r="CL73" s="269">
        <f>IF(CL62&lt;0,4,0)</f>
        <v>0</v>
      </c>
      <c r="CM73" s="127"/>
      <c r="CN73" s="212" t="s">
        <v>3060</v>
      </c>
      <c r="CO73" s="216"/>
      <c r="CP73" s="127"/>
      <c r="CQ73" s="6"/>
      <c r="CR73" s="138"/>
      <c r="CS73" s="133" t="s">
        <v>2874</v>
      </c>
      <c r="CT73" s="65">
        <f>CT21</f>
        <v>2000</v>
      </c>
      <c r="CW73" s="170"/>
      <c r="CX73" s="6"/>
      <c r="CY73" s="6" t="s">
        <v>3165</v>
      </c>
      <c r="CZ73" s="57">
        <f>IF(CZ65=0,CZ55,"")</f>
        <v>0</v>
      </c>
      <c r="DC73" s="182"/>
      <c r="DE73" s="1" t="s">
        <v>2980</v>
      </c>
      <c r="DF73" s="406">
        <f>IF(DF64&lt;2,DF64,0)</f>
        <v>0</v>
      </c>
      <c r="DG73" s="1" t="s">
        <v>2942</v>
      </c>
      <c r="DH73" s="1">
        <f t="shared" si="3"/>
        <v>0</v>
      </c>
      <c r="DI73" s="1" t="s">
        <v>2981</v>
      </c>
      <c r="DJ73" s="170">
        <f>IF(DH73&gt;0,1,0)</f>
        <v>0</v>
      </c>
      <c r="DK73" s="182"/>
      <c r="DM73" s="2"/>
      <c r="DN73" s="37" t="s">
        <v>608</v>
      </c>
      <c r="DO73" s="37" t="s">
        <v>608</v>
      </c>
      <c r="DP73" s="37" t="s">
        <v>608</v>
      </c>
      <c r="DQ73" s="37" t="s">
        <v>3542</v>
      </c>
      <c r="DR73" s="37" t="s">
        <v>609</v>
      </c>
      <c r="DS73" s="22"/>
      <c r="DT73" s="6"/>
      <c r="DZ73" s="48"/>
    </row>
    <row r="74" spans="9:130">
      <c r="I74" s="22"/>
      <c r="J74" s="156" t="s">
        <v>232</v>
      </c>
      <c r="K74" s="156" t="s">
        <v>232</v>
      </c>
      <c r="L74" s="22">
        <v>0</v>
      </c>
      <c r="M74" s="22">
        <v>49</v>
      </c>
      <c r="N74" s="22">
        <v>48.8</v>
      </c>
      <c r="O74" s="22">
        <v>41</v>
      </c>
      <c r="P74" s="22">
        <v>4</v>
      </c>
      <c r="Q74" s="22">
        <v>44</v>
      </c>
      <c r="R74" s="22" t="s">
        <v>233</v>
      </c>
      <c r="S74" s="22" t="s">
        <v>234</v>
      </c>
      <c r="V74" s="4"/>
      <c r="X74" s="128" t="s">
        <v>2857</v>
      </c>
      <c r="Y74" s="6" t="str">
        <f>LOOKUP(Y62,(J4:J914),(S4:S914))</f>
        <v/>
      </c>
      <c r="AB74" s="5"/>
      <c r="AC74" s="108" t="s">
        <v>2887</v>
      </c>
      <c r="AI74" s="375"/>
      <c r="AJ74" s="6"/>
      <c r="AK74" s="6"/>
      <c r="AL74" s="6"/>
      <c r="AM74" s="6"/>
      <c r="AN74" s="376"/>
      <c r="AO74" s="376"/>
      <c r="AP74" s="73" t="s">
        <v>3322</v>
      </c>
      <c r="AQ74" s="376"/>
      <c r="AR74" s="376"/>
      <c r="AS74" s="376"/>
      <c r="AT74" s="376"/>
      <c r="AU74" s="376"/>
      <c r="AV74" s="376"/>
      <c r="AW74" s="6"/>
      <c r="AX74" s="6"/>
      <c r="AY74" s="6"/>
      <c r="AZ74" s="6"/>
      <c r="BA74" s="6"/>
      <c r="BB74" s="6"/>
      <c r="BC74" s="6"/>
      <c r="BD74" s="97"/>
      <c r="BE74" s="115" t="s">
        <v>2816</v>
      </c>
      <c r="BF74" s="57" t="s">
        <v>182</v>
      </c>
      <c r="BN74" s="97"/>
      <c r="BO74" s="166"/>
      <c r="BQ74" s="132"/>
      <c r="BR74" s="244">
        <v>2</v>
      </c>
      <c r="BS74" s="258" t="s">
        <v>3118</v>
      </c>
      <c r="BT74" s="258" t="s">
        <v>3121</v>
      </c>
      <c r="BY74" s="244">
        <f>CL73</f>
        <v>0</v>
      </c>
      <c r="BZ74" s="1" t="s">
        <v>3204</v>
      </c>
      <c r="CB74" s="65">
        <f t="shared" si="4"/>
        <v>0</v>
      </c>
      <c r="CJ74" s="123"/>
      <c r="CK74" s="213" t="s">
        <v>3061</v>
      </c>
      <c r="CL74" s="214"/>
      <c r="CM74" s="127"/>
      <c r="CN74" s="215" t="s">
        <v>3062</v>
      </c>
      <c r="CO74" s="216"/>
      <c r="CP74" s="127"/>
      <c r="CQ74" s="6"/>
      <c r="CR74" s="138"/>
      <c r="CS74" s="38"/>
      <c r="CT74" s="127" t="b">
        <v>0</v>
      </c>
      <c r="CW74" s="170"/>
      <c r="CX74" s="6"/>
      <c r="CY74" s="6" t="s">
        <v>3161</v>
      </c>
      <c r="CZ74" s="57">
        <f>IF(CZ65=0,CZ56,"")</f>
        <v>0</v>
      </c>
      <c r="DC74" s="182"/>
      <c r="DE74" s="1" t="s">
        <v>2982</v>
      </c>
      <c r="DF74" s="406">
        <f>IF(DF64&lt;1,DF64,0)</f>
        <v>0</v>
      </c>
      <c r="DG74" s="1" t="s">
        <v>2983</v>
      </c>
      <c r="DH74" s="408">
        <f>DF64-DJ74</f>
        <v>0</v>
      </c>
      <c r="DI74" s="1" t="s">
        <v>2984</v>
      </c>
      <c r="DJ74" s="408">
        <f>DJ65+DJ66+DJ67+DJ68+DJ69+DJ70+DJ71+DJ72+DJ73</f>
        <v>0</v>
      </c>
      <c r="DK74" s="182"/>
      <c r="DM74" s="2"/>
      <c r="DN74" s="37" t="s">
        <v>3543</v>
      </c>
      <c r="DO74" s="37" t="s">
        <v>3543</v>
      </c>
      <c r="DP74" s="37" t="s">
        <v>1014</v>
      </c>
      <c r="DQ74" s="37" t="s">
        <v>3544</v>
      </c>
      <c r="DR74" s="37" t="s">
        <v>1015</v>
      </c>
      <c r="DS74" s="22"/>
      <c r="DT74" s="6"/>
      <c r="DZ74" s="48"/>
    </row>
    <row r="75" spans="9:130">
      <c r="I75" s="22"/>
      <c r="J75" s="156" t="s">
        <v>235</v>
      </c>
      <c r="K75" s="156" t="s">
        <v>235</v>
      </c>
      <c r="L75" s="22">
        <v>23</v>
      </c>
      <c r="M75" s="22">
        <v>1</v>
      </c>
      <c r="N75" s="22">
        <v>55.3</v>
      </c>
      <c r="O75" s="22">
        <v>42</v>
      </c>
      <c r="P75" s="22">
        <v>19</v>
      </c>
      <c r="Q75" s="22">
        <v>34</v>
      </c>
      <c r="R75" s="22" t="s">
        <v>236</v>
      </c>
      <c r="S75" s="22" t="s">
        <v>237</v>
      </c>
      <c r="V75" s="4"/>
      <c r="X75" s="128" t="s">
        <v>2858</v>
      </c>
      <c r="Y75" s="12" t="str">
        <f>IF(Y73=0,"",Y73)</f>
        <v/>
      </c>
      <c r="AB75" s="5"/>
      <c r="AC75" s="109" t="str">
        <f>Y75</f>
        <v/>
      </c>
      <c r="AI75" s="375"/>
      <c r="AJ75" s="6"/>
      <c r="AK75" s="6"/>
      <c r="AL75" s="6"/>
      <c r="AM75" s="6"/>
      <c r="AN75" s="376"/>
      <c r="AO75" s="376"/>
      <c r="AP75" s="73" t="s">
        <v>3323</v>
      </c>
      <c r="AQ75" s="376"/>
      <c r="AR75" s="376"/>
      <c r="AS75" s="376"/>
      <c r="AT75" s="376"/>
      <c r="AU75" s="376"/>
      <c r="AV75" s="376"/>
      <c r="AW75" s="6"/>
      <c r="AX75" s="6"/>
      <c r="AY75" s="6"/>
      <c r="AZ75" s="6"/>
      <c r="BA75" s="6"/>
      <c r="BB75" s="6"/>
      <c r="BC75" s="6"/>
      <c r="BD75" s="97"/>
      <c r="BE75" s="301" t="s">
        <v>3252</v>
      </c>
      <c r="BF75" s="57" t="s">
        <v>3255</v>
      </c>
      <c r="BN75" s="97"/>
      <c r="BO75" s="166"/>
      <c r="BQ75" s="132"/>
      <c r="BR75" s="244">
        <v>3</v>
      </c>
      <c r="BS75" s="258" t="s">
        <v>3131</v>
      </c>
      <c r="BT75" s="258" t="s">
        <v>3129</v>
      </c>
      <c r="BY75" s="244">
        <f>CL72</f>
        <v>0</v>
      </c>
      <c r="BZ75" s="1" t="s">
        <v>3204</v>
      </c>
      <c r="CB75" s="65">
        <f t="shared" si="4"/>
        <v>0</v>
      </c>
      <c r="CJ75" s="123"/>
      <c r="CK75" s="217" t="s">
        <v>3063</v>
      </c>
      <c r="CL75" s="218"/>
      <c r="CM75" s="127"/>
      <c r="CN75" s="215" t="s">
        <v>3064</v>
      </c>
      <c r="CO75" s="216"/>
      <c r="CP75" s="127"/>
      <c r="CQ75" s="6"/>
      <c r="CR75" s="138"/>
      <c r="CS75" s="38" t="s">
        <v>3072</v>
      </c>
      <c r="CT75" s="127" t="b">
        <f>ISNUMBER(CT73)</f>
        <v>1</v>
      </c>
      <c r="CW75" s="170"/>
      <c r="CX75" s="6"/>
      <c r="CY75" s="6" t="s">
        <v>3162</v>
      </c>
      <c r="CZ75" s="57" t="str">
        <f>IF(CZ65=0,CZ58,"")</f>
        <v/>
      </c>
      <c r="DC75" s="182"/>
      <c r="DD75" s="175"/>
      <c r="DE75" s="175"/>
      <c r="DF75" s="175"/>
      <c r="DG75" s="108" t="s">
        <v>2986</v>
      </c>
      <c r="DH75" s="175"/>
      <c r="DI75" s="175"/>
      <c r="DJ75" s="175"/>
      <c r="DK75" s="182"/>
      <c r="DM75" s="2"/>
      <c r="DN75" s="37" t="s">
        <v>3545</v>
      </c>
      <c r="DO75" s="37" t="s">
        <v>3545</v>
      </c>
      <c r="DP75" s="37" t="s">
        <v>1014</v>
      </c>
      <c r="DQ75" s="37" t="s">
        <v>3544</v>
      </c>
      <c r="DR75" s="37" t="s">
        <v>1015</v>
      </c>
      <c r="DS75" s="22"/>
      <c r="DT75" s="6"/>
      <c r="DZ75" s="48"/>
    </row>
    <row r="76" spans="9:130">
      <c r="I76" s="22"/>
      <c r="J76" s="156" t="s">
        <v>238</v>
      </c>
      <c r="K76" s="156" t="s">
        <v>238</v>
      </c>
      <c r="L76" s="22">
        <v>1</v>
      </c>
      <c r="M76" s="22">
        <v>9</v>
      </c>
      <c r="N76" s="22">
        <v>30.1</v>
      </c>
      <c r="O76" s="22">
        <v>47</v>
      </c>
      <c r="P76" s="22">
        <v>14</v>
      </c>
      <c r="Q76" s="22">
        <v>30</v>
      </c>
      <c r="R76" s="22" t="s">
        <v>239</v>
      </c>
      <c r="S76" s="22" t="s">
        <v>240</v>
      </c>
      <c r="V76" s="4"/>
      <c r="X76" s="128" t="s">
        <v>2859</v>
      </c>
      <c r="Y76" s="12" t="str">
        <f>IF(Y74=0,"",Y74)</f>
        <v/>
      </c>
      <c r="AB76" s="5"/>
      <c r="AC76" s="109" t="str">
        <f>Y76</f>
        <v/>
      </c>
      <c r="AI76" s="375"/>
      <c r="AJ76" s="6"/>
      <c r="AK76" s="6"/>
      <c r="AL76" s="6"/>
      <c r="AM76" s="6"/>
      <c r="AN76" s="376"/>
      <c r="AO76" s="376"/>
      <c r="AP76" s="73" t="s">
        <v>3324</v>
      </c>
      <c r="AQ76" s="376"/>
      <c r="AR76" s="376"/>
      <c r="AS76" s="376"/>
      <c r="AT76" s="376"/>
      <c r="AU76" s="376"/>
      <c r="AV76" s="376"/>
      <c r="AW76" s="6"/>
      <c r="AX76" s="6"/>
      <c r="AY76" s="6"/>
      <c r="AZ76" s="6"/>
      <c r="BA76" s="6"/>
      <c r="BB76" s="6"/>
      <c r="BC76" s="6"/>
      <c r="BD76" s="97"/>
      <c r="BN76" s="97"/>
      <c r="BO76" s="166"/>
      <c r="BQ76" s="132"/>
      <c r="BR76" s="244">
        <v>4</v>
      </c>
      <c r="BS76" s="258" t="s">
        <v>3131</v>
      </c>
      <c r="BT76" s="258" t="s">
        <v>3130</v>
      </c>
      <c r="BY76" s="244">
        <f>CO70</f>
        <v>0</v>
      </c>
      <c r="BZ76" s="1" t="s">
        <v>3204</v>
      </c>
      <c r="CB76" s="65">
        <f t="shared" si="4"/>
        <v>0</v>
      </c>
      <c r="CJ76" s="123"/>
      <c r="CK76" s="217" t="s">
        <v>3065</v>
      </c>
      <c r="CL76" s="219">
        <f>CL44</f>
        <v>3</v>
      </c>
      <c r="CM76" s="127"/>
      <c r="CN76" s="215" t="s">
        <v>2867</v>
      </c>
      <c r="CO76" s="216">
        <f>CO36</f>
        <v>3</v>
      </c>
      <c r="CP76" s="127"/>
      <c r="CQ76" s="6"/>
      <c r="CR76" s="138"/>
      <c r="CS76" s="38" t="s">
        <v>3073</v>
      </c>
      <c r="CT76" s="223">
        <f>IF(CT75=CT74,2000,CT73)</f>
        <v>2000</v>
      </c>
      <c r="CW76" s="170"/>
      <c r="CX76" s="6"/>
      <c r="CY76" s="6"/>
      <c r="CZ76" s="6"/>
      <c r="DC76" s="182"/>
      <c r="DD76" s="189" t="s">
        <v>2995</v>
      </c>
      <c r="DG76" s="1" t="s">
        <v>3014</v>
      </c>
      <c r="DH76" s="1">
        <f>IF(DH74&lt;0.000000001,0,DH74)</f>
        <v>0</v>
      </c>
      <c r="DK76" s="182"/>
      <c r="DM76" s="2"/>
      <c r="DN76" s="37" t="s">
        <v>3546</v>
      </c>
      <c r="DO76" s="37" t="s">
        <v>3546</v>
      </c>
      <c r="DP76" s="37" t="s">
        <v>1014</v>
      </c>
      <c r="DQ76" s="37" t="s">
        <v>3544</v>
      </c>
      <c r="DR76" s="37" t="s">
        <v>1015</v>
      </c>
      <c r="DS76" s="22"/>
      <c r="DT76" s="6"/>
      <c r="DZ76" s="48"/>
    </row>
    <row r="77" spans="9:130">
      <c r="I77" s="22"/>
      <c r="J77" s="156" t="s">
        <v>241</v>
      </c>
      <c r="K77" s="156" t="s">
        <v>241</v>
      </c>
      <c r="L77" s="22">
        <v>23</v>
      </c>
      <c r="M77" s="22">
        <v>46</v>
      </c>
      <c r="N77" s="22">
        <v>2.1</v>
      </c>
      <c r="O77" s="22">
        <v>46</v>
      </c>
      <c r="P77" s="22">
        <v>25</v>
      </c>
      <c r="Q77" s="22">
        <v>13</v>
      </c>
      <c r="R77" s="22" t="s">
        <v>242</v>
      </c>
      <c r="S77" s="22" t="s">
        <v>243</v>
      </c>
      <c r="V77" s="4"/>
      <c r="W77" s="4"/>
      <c r="X77" s="4"/>
      <c r="Y77" s="4"/>
      <c r="AB77" s="5"/>
      <c r="AC77" s="5"/>
      <c r="AD77" s="5"/>
      <c r="AE77" s="5"/>
      <c r="AF77" s="5"/>
      <c r="AG77" s="5"/>
      <c r="AI77" s="375"/>
      <c r="AJ77" s="6"/>
      <c r="AK77" s="6"/>
      <c r="AL77" s="6"/>
      <c r="AM77" s="6"/>
      <c r="AN77" s="376"/>
      <c r="AO77" s="376"/>
      <c r="AP77" s="73" t="s">
        <v>3325</v>
      </c>
      <c r="AQ77" s="376"/>
      <c r="AR77" s="376"/>
      <c r="AS77" s="376"/>
      <c r="AT77" s="376"/>
      <c r="AU77" s="376"/>
      <c r="AV77" s="376"/>
      <c r="AW77" s="6"/>
      <c r="AX77" s="6"/>
      <c r="AY77" s="6"/>
      <c r="AZ77" s="6"/>
      <c r="BA77" s="6"/>
      <c r="BB77" s="6"/>
      <c r="BC77" s="6"/>
      <c r="BD77" s="97"/>
      <c r="BN77" s="97"/>
      <c r="BO77" s="166"/>
      <c r="BQ77" s="132"/>
      <c r="BR77" s="244">
        <v>5</v>
      </c>
      <c r="BS77" s="258" t="s">
        <v>3131</v>
      </c>
      <c r="BT77" s="258" t="s">
        <v>3132</v>
      </c>
      <c r="BY77" s="244">
        <f>CO72</f>
        <v>0</v>
      </c>
      <c r="BZ77" s="1" t="s">
        <v>3204</v>
      </c>
      <c r="CB77" s="65">
        <f t="shared" si="4"/>
        <v>0</v>
      </c>
      <c r="CJ77" s="123"/>
      <c r="CK77" s="217" t="s">
        <v>3066</v>
      </c>
      <c r="CL77" s="219">
        <f>CO44</f>
        <v>3</v>
      </c>
      <c r="CM77" s="127"/>
      <c r="CN77" s="215" t="s">
        <v>2867</v>
      </c>
      <c r="CO77" s="216">
        <f>CL36</f>
        <v>3</v>
      </c>
      <c r="CP77" s="127"/>
      <c r="CQ77" s="6"/>
      <c r="CR77" s="138"/>
      <c r="CS77" s="133" t="s">
        <v>3074</v>
      </c>
      <c r="CT77" s="65" t="str">
        <f>CL134</f>
        <v/>
      </c>
      <c r="CW77" s="170"/>
      <c r="DC77" s="182"/>
      <c r="DD77" s="65">
        <f>CT56</f>
        <v>0</v>
      </c>
      <c r="DE77" s="196" t="s">
        <v>2985</v>
      </c>
      <c r="DF77" s="197"/>
      <c r="DG77" s="1" t="s">
        <v>3015</v>
      </c>
      <c r="DH77" s="408">
        <f>IF(DH76&gt;0.999999999,0,DH76)</f>
        <v>0</v>
      </c>
      <c r="DI77" s="108" t="s">
        <v>2987</v>
      </c>
      <c r="DK77" s="182"/>
      <c r="DM77" s="2"/>
      <c r="DN77" s="37" t="s">
        <v>1014</v>
      </c>
      <c r="DO77" s="37" t="s">
        <v>1014</v>
      </c>
      <c r="DP77" s="37" t="s">
        <v>1014</v>
      </c>
      <c r="DQ77" s="37" t="s">
        <v>3544</v>
      </c>
      <c r="DR77" s="37" t="s">
        <v>1015</v>
      </c>
      <c r="DS77" s="22"/>
      <c r="DT77" s="6"/>
      <c r="DZ77" s="48"/>
    </row>
    <row r="78" spans="9:130">
      <c r="I78" s="24" t="s">
        <v>244</v>
      </c>
      <c r="J78" s="157" t="s">
        <v>245</v>
      </c>
      <c r="K78" s="157" t="s">
        <v>245</v>
      </c>
      <c r="L78" s="24" t="s">
        <v>39</v>
      </c>
      <c r="M78" s="24" t="s">
        <v>244</v>
      </c>
      <c r="N78" s="24" t="s">
        <v>244</v>
      </c>
      <c r="O78" s="24" t="s">
        <v>40</v>
      </c>
      <c r="P78" s="24" t="s">
        <v>246</v>
      </c>
      <c r="Q78" s="24" t="s">
        <v>203</v>
      </c>
      <c r="R78" s="24" t="s">
        <v>247</v>
      </c>
      <c r="S78" s="24" t="s">
        <v>246</v>
      </c>
      <c r="AB78" s="5"/>
      <c r="AI78" s="375"/>
      <c r="AJ78" s="6"/>
      <c r="AK78" s="6"/>
      <c r="AL78" s="6"/>
      <c r="AM78" s="6"/>
      <c r="AN78" s="376"/>
      <c r="AO78" s="376"/>
      <c r="AP78" s="73"/>
      <c r="AQ78" s="536" t="s">
        <v>3737</v>
      </c>
      <c r="AR78" s="376"/>
      <c r="AS78" s="376"/>
      <c r="AT78" s="376"/>
      <c r="AU78" s="376"/>
      <c r="AV78" s="376"/>
      <c r="AW78" s="6"/>
      <c r="AX78" s="6"/>
      <c r="AY78" s="6"/>
      <c r="AZ78" s="6"/>
      <c r="BA78" s="6"/>
      <c r="BB78" s="6"/>
      <c r="BC78" s="6"/>
      <c r="BD78" s="97"/>
      <c r="BN78" s="97"/>
      <c r="BO78" s="166"/>
      <c r="BQ78" s="132"/>
      <c r="BR78" s="244">
        <v>6</v>
      </c>
      <c r="BS78" s="258" t="s">
        <v>3131</v>
      </c>
      <c r="BT78" s="258" t="s">
        <v>3133</v>
      </c>
      <c r="BY78" s="244">
        <f>IF(Y35="ωωωωω",7,0)</f>
        <v>0</v>
      </c>
      <c r="BZ78" s="1" t="s">
        <v>3204</v>
      </c>
      <c r="CB78" s="65">
        <f>IF(BY78=0,0,1)</f>
        <v>0</v>
      </c>
      <c r="CJ78" s="123"/>
      <c r="CK78" s="220" t="s">
        <v>3067</v>
      </c>
      <c r="CL78" s="199">
        <f>CL76+CL77</f>
        <v>6</v>
      </c>
      <c r="CM78" s="80"/>
      <c r="CN78" s="221" t="s">
        <v>3067</v>
      </c>
      <c r="CO78" s="109">
        <f>CO76+CO77</f>
        <v>6</v>
      </c>
      <c r="CP78" s="80"/>
      <c r="CQ78" s="6"/>
      <c r="CR78" s="138"/>
      <c r="CS78" s="38" t="s">
        <v>3072</v>
      </c>
      <c r="CT78" s="127" t="b">
        <f>ISNUMBER(CT77)</f>
        <v>0</v>
      </c>
      <c r="CW78" s="170"/>
      <c r="CY78" s="108" t="s">
        <v>3027</v>
      </c>
      <c r="DC78" s="182"/>
      <c r="DE78" s="6" t="s">
        <v>2988</v>
      </c>
      <c r="DF78" s="6"/>
      <c r="DG78" s="108" t="s">
        <v>2992</v>
      </c>
      <c r="DI78" s="1" t="s">
        <v>3016</v>
      </c>
      <c r="DK78" s="182"/>
      <c r="DM78" s="2"/>
      <c r="DN78" s="37" t="s">
        <v>3547</v>
      </c>
      <c r="DO78" s="37" t="s">
        <v>3547</v>
      </c>
      <c r="DP78" s="37" t="s">
        <v>3229</v>
      </c>
      <c r="DQ78" s="37" t="s">
        <v>3548</v>
      </c>
      <c r="DR78" s="37" t="s">
        <v>656</v>
      </c>
      <c r="DS78" s="22"/>
      <c r="DT78" s="6"/>
      <c r="DZ78" s="48"/>
    </row>
    <row r="79" spans="9:130">
      <c r="I79" s="22"/>
      <c r="J79" s="156" t="s">
        <v>2899</v>
      </c>
      <c r="K79" s="156" t="s">
        <v>2899</v>
      </c>
      <c r="L79" s="22">
        <v>10</v>
      </c>
      <c r="M79" s="22">
        <v>27</v>
      </c>
      <c r="N79" s="22">
        <v>9.1</v>
      </c>
      <c r="O79" s="22">
        <v>-31</v>
      </c>
      <c r="P79" s="22">
        <v>-4</v>
      </c>
      <c r="Q79" s="22">
        <v>-4</v>
      </c>
      <c r="R79" s="22" t="s">
        <v>2900</v>
      </c>
      <c r="S79" s="22" t="s">
        <v>2901</v>
      </c>
      <c r="AB79" s="5"/>
      <c r="AI79" s="375"/>
      <c r="AJ79" s="6"/>
      <c r="AK79" s="6"/>
      <c r="AL79" s="6"/>
      <c r="AM79" s="6"/>
      <c r="AN79" s="376"/>
      <c r="AO79" s="376"/>
      <c r="AP79" s="73" t="s">
        <v>3327</v>
      </c>
      <c r="AQ79" s="376"/>
      <c r="AR79" s="376"/>
      <c r="AS79" s="376"/>
      <c r="AT79" s="376"/>
      <c r="AU79" s="376"/>
      <c r="AV79" s="376"/>
      <c r="AW79" s="6"/>
      <c r="AX79" s="6"/>
      <c r="AY79" s="6"/>
      <c r="AZ79" s="6"/>
      <c r="BA79" s="6"/>
      <c r="BB79" s="6"/>
      <c r="BC79" s="6"/>
      <c r="BD79" s="97"/>
      <c r="BN79" s="97"/>
      <c r="BO79" s="166"/>
      <c r="BQ79" s="132"/>
      <c r="BR79" s="244">
        <v>7</v>
      </c>
      <c r="BS79" s="258" t="s">
        <v>3262</v>
      </c>
      <c r="BT79" s="258" t="s">
        <v>3263</v>
      </c>
      <c r="BY79" s="1">
        <f>CZ118</f>
        <v>0</v>
      </c>
      <c r="BZ79" s="1" t="s">
        <v>3204</v>
      </c>
      <c r="CB79" s="65">
        <f>IF(BY79=0,0,1)</f>
        <v>0</v>
      </c>
      <c r="CJ79" s="123"/>
      <c r="CK79" s="222" t="s">
        <v>2830</v>
      </c>
      <c r="CL79" s="119"/>
      <c r="CM79" s="143"/>
      <c r="CN79" s="222" t="s">
        <v>2830</v>
      </c>
      <c r="CO79" s="119"/>
      <c r="CP79" s="143"/>
      <c r="CQ79" s="6"/>
      <c r="CR79" s="138"/>
      <c r="CS79" s="38" t="s">
        <v>2866</v>
      </c>
      <c r="CT79" s="223">
        <f>IF(CT78=CT74,0,CT77)</f>
        <v>0</v>
      </c>
      <c r="CW79" s="170"/>
      <c r="CY79" s="1" t="s">
        <v>3110</v>
      </c>
      <c r="DC79" s="182"/>
      <c r="DD79" s="191" t="s">
        <v>3002</v>
      </c>
      <c r="DE79" s="6" t="s">
        <v>2989</v>
      </c>
      <c r="DF79" s="128"/>
      <c r="DG79" s="1" t="s">
        <v>3017</v>
      </c>
      <c r="DH79" s="1">
        <f>DF89-DH77</f>
        <v>0</v>
      </c>
      <c r="DI79" s="1" t="s">
        <v>3018</v>
      </c>
      <c r="DJ79" s="408">
        <f>DH41</f>
        <v>0</v>
      </c>
      <c r="DK79" s="182"/>
      <c r="DM79" s="2"/>
      <c r="DN79" s="37" t="s">
        <v>655</v>
      </c>
      <c r="DO79" s="37" t="s">
        <v>655</v>
      </c>
      <c r="DP79" s="37" t="s">
        <v>3229</v>
      </c>
      <c r="DQ79" s="37" t="s">
        <v>3548</v>
      </c>
      <c r="DR79" s="37" t="s">
        <v>656</v>
      </c>
      <c r="DS79" s="22"/>
      <c r="DT79" s="6"/>
      <c r="DZ79" s="48"/>
    </row>
    <row r="80" spans="9:130">
      <c r="I80" s="24" t="s">
        <v>248</v>
      </c>
      <c r="J80" s="157" t="s">
        <v>249</v>
      </c>
      <c r="K80" s="157" t="s">
        <v>249</v>
      </c>
      <c r="L80" s="24" t="s">
        <v>39</v>
      </c>
      <c r="M80" s="24" t="s">
        <v>248</v>
      </c>
      <c r="N80" s="24" t="s">
        <v>248</v>
      </c>
      <c r="O80" s="24" t="s">
        <v>40</v>
      </c>
      <c r="P80" s="24" t="s">
        <v>250</v>
      </c>
      <c r="Q80" s="24" t="s">
        <v>251</v>
      </c>
      <c r="R80" s="24" t="s">
        <v>252</v>
      </c>
      <c r="S80" s="24" t="s">
        <v>250</v>
      </c>
      <c r="AB80" s="5"/>
      <c r="AI80" s="375"/>
      <c r="AJ80" s="6"/>
      <c r="AK80" s="6"/>
      <c r="AL80" s="6"/>
      <c r="AM80" s="6"/>
      <c r="AN80" s="376"/>
      <c r="AO80" s="376"/>
      <c r="AP80" s="73" t="s">
        <v>3326</v>
      </c>
      <c r="AQ80" s="376"/>
      <c r="AR80" s="376"/>
      <c r="AS80" s="376"/>
      <c r="AT80" s="376"/>
      <c r="AU80" s="376"/>
      <c r="AV80" s="376"/>
      <c r="AW80" s="6"/>
      <c r="AX80" s="6"/>
      <c r="AY80" s="6"/>
      <c r="AZ80" s="6"/>
      <c r="BA80" s="6"/>
      <c r="BB80" s="6"/>
      <c r="BC80" s="6"/>
      <c r="BD80" s="97"/>
      <c r="BN80" s="97"/>
      <c r="BO80" s="166"/>
      <c r="BQ80" s="132"/>
      <c r="BR80" s="244">
        <v>8</v>
      </c>
      <c r="BS80" s="258" t="s">
        <v>3276</v>
      </c>
      <c r="BT80" s="258" t="s">
        <v>3277</v>
      </c>
      <c r="BX80" s="200" t="s">
        <v>3107</v>
      </c>
      <c r="BY80" s="200">
        <f>BY72+BY73+BY74+BY75+BY76+BY77+BY78+BY79</f>
        <v>0</v>
      </c>
      <c r="CA80" s="1" t="s">
        <v>3107</v>
      </c>
      <c r="CB80" s="1">
        <f>CB72+CB73+CB74+CB75+CB76+CB77+CB78+CB79</f>
        <v>0</v>
      </c>
      <c r="CJ80" s="123"/>
      <c r="CK80" s="133" t="s">
        <v>2883</v>
      </c>
      <c r="CL80" s="128"/>
      <c r="CM80" s="127"/>
      <c r="CN80" s="133" t="s">
        <v>2805</v>
      </c>
      <c r="CO80" s="128"/>
      <c r="CP80" s="127"/>
      <c r="CQ80" s="6"/>
      <c r="CR80" s="138"/>
      <c r="CS80" s="133" t="s">
        <v>3075</v>
      </c>
      <c r="CT80" s="65" t="str">
        <f>CO134</f>
        <v/>
      </c>
      <c r="CW80" s="170"/>
      <c r="CY80" s="122" t="s">
        <v>2864</v>
      </c>
      <c r="DC80" s="182"/>
      <c r="DD80" s="1" t="s">
        <v>2992</v>
      </c>
      <c r="DE80" s="168" t="s">
        <v>2991</v>
      </c>
      <c r="DF80" s="65">
        <f>DJ37</f>
        <v>0</v>
      </c>
      <c r="DG80" s="1" t="s">
        <v>2997</v>
      </c>
      <c r="DH80" s="1">
        <f>IF(DF84=1,DH79,0)</f>
        <v>0</v>
      </c>
      <c r="DK80" s="182"/>
      <c r="DM80" s="2"/>
      <c r="DN80" s="37" t="s">
        <v>3549</v>
      </c>
      <c r="DO80" s="37" t="s">
        <v>3549</v>
      </c>
      <c r="DP80" s="37" t="s">
        <v>3229</v>
      </c>
      <c r="DQ80" s="37" t="s">
        <v>3548</v>
      </c>
      <c r="DR80" s="37" t="s">
        <v>656</v>
      </c>
      <c r="DS80" s="22"/>
      <c r="DT80" s="6"/>
      <c r="DZ80" s="48"/>
    </row>
    <row r="81" spans="9:130">
      <c r="I81" s="22"/>
      <c r="J81" s="156" t="s">
        <v>253</v>
      </c>
      <c r="K81" s="156" t="s">
        <v>253</v>
      </c>
      <c r="L81" s="22">
        <v>18</v>
      </c>
      <c r="M81" s="22">
        <v>35</v>
      </c>
      <c r="N81" s="22">
        <v>12.4</v>
      </c>
      <c r="O81" s="22">
        <v>-8</v>
      </c>
      <c r="P81" s="22">
        <v>-14</v>
      </c>
      <c r="Q81" s="22">
        <v>-39</v>
      </c>
      <c r="R81" s="22" t="s">
        <v>254</v>
      </c>
      <c r="S81" s="22" t="s">
        <v>255</v>
      </c>
      <c r="AB81" s="5"/>
      <c r="AI81" s="375"/>
      <c r="AJ81" s="6"/>
      <c r="AK81" s="6"/>
      <c r="AL81" s="6"/>
      <c r="AM81" s="6"/>
      <c r="AN81" s="376"/>
      <c r="AO81" s="376"/>
      <c r="AP81" s="73"/>
      <c r="AQ81" s="536" t="s">
        <v>3738</v>
      </c>
      <c r="AR81" s="376"/>
      <c r="AS81" s="376"/>
      <c r="AT81" s="376"/>
      <c r="AU81" s="376"/>
      <c r="AV81" s="376"/>
      <c r="AW81" s="6"/>
      <c r="AX81" s="6"/>
      <c r="AY81" s="6"/>
      <c r="AZ81" s="6"/>
      <c r="BA81" s="6"/>
      <c r="BB81" s="6"/>
      <c r="BC81" s="6"/>
      <c r="BD81" s="97"/>
      <c r="BN81" s="97"/>
      <c r="BO81" s="166"/>
      <c r="BQ81" s="132"/>
      <c r="BR81" s="244">
        <v>1000</v>
      </c>
      <c r="BS81" s="258" t="s">
        <v>3131</v>
      </c>
      <c r="BT81" s="65" t="s">
        <v>3142</v>
      </c>
      <c r="CJ81" s="123"/>
      <c r="CK81" s="206" t="s">
        <v>2865</v>
      </c>
      <c r="CL81" s="125"/>
      <c r="CM81" s="126"/>
      <c r="CN81" s="206" t="s">
        <v>2865</v>
      </c>
      <c r="CO81" s="125"/>
      <c r="CP81" s="126"/>
      <c r="CQ81" s="6"/>
      <c r="CR81" s="138"/>
      <c r="CS81" s="38" t="s">
        <v>3072</v>
      </c>
      <c r="CT81" s="127" t="b">
        <f>ISNUMBER(CT80)</f>
        <v>0</v>
      </c>
      <c r="CW81" s="170"/>
      <c r="CY81" s="229" t="s">
        <v>3108</v>
      </c>
      <c r="CZ81" s="233">
        <f>CO78</f>
        <v>6</v>
      </c>
      <c r="DC81" s="182"/>
      <c r="DD81" s="118">
        <f>DH41</f>
        <v>0</v>
      </c>
      <c r="DE81" s="128" t="s">
        <v>2994</v>
      </c>
      <c r="DF81" s="128" t="b">
        <f>ISNUMBER(DF80)</f>
        <v>1</v>
      </c>
      <c r="DG81" s="1" t="s">
        <v>2999</v>
      </c>
      <c r="DH81" s="1">
        <f>-1*DH80</f>
        <v>0</v>
      </c>
      <c r="DI81" s="1" t="s">
        <v>3019</v>
      </c>
      <c r="DK81" s="182"/>
      <c r="DM81" s="2"/>
      <c r="DN81" s="37" t="s">
        <v>3229</v>
      </c>
      <c r="DO81" s="37" t="s">
        <v>3229</v>
      </c>
      <c r="DP81" s="37" t="s">
        <v>3229</v>
      </c>
      <c r="DQ81" s="37" t="s">
        <v>3548</v>
      </c>
      <c r="DR81" s="37" t="s">
        <v>656</v>
      </c>
      <c r="DS81" s="22"/>
      <c r="DT81" s="6"/>
      <c r="DZ81" s="48"/>
    </row>
    <row r="82" spans="9:130">
      <c r="I82" s="22"/>
      <c r="J82" s="156" t="s">
        <v>256</v>
      </c>
      <c r="K82" s="156" t="s">
        <v>256</v>
      </c>
      <c r="L82" s="22">
        <v>18</v>
      </c>
      <c r="M82" s="22">
        <v>47</v>
      </c>
      <c r="N82" s="22">
        <v>10.5</v>
      </c>
      <c r="O82" s="22">
        <v>-4</v>
      </c>
      <c r="P82" s="22">
        <v>-44</v>
      </c>
      <c r="Q82" s="22">
        <v>-52</v>
      </c>
      <c r="R82" s="22" t="s">
        <v>257</v>
      </c>
      <c r="S82" s="22" t="s">
        <v>258</v>
      </c>
      <c r="AB82" s="5"/>
      <c r="AI82" s="375"/>
      <c r="AJ82" s="6"/>
      <c r="AK82" s="6"/>
      <c r="AL82" s="6"/>
      <c r="AM82" s="6"/>
      <c r="AN82" s="376"/>
      <c r="AO82" s="376"/>
      <c r="AP82" s="414"/>
      <c r="AQ82" s="415"/>
      <c r="AR82" s="73" t="s">
        <v>3328</v>
      </c>
      <c r="AS82" s="376"/>
      <c r="AT82" s="376"/>
      <c r="AU82" s="376"/>
      <c r="AV82" s="376"/>
      <c r="AW82" s="6"/>
      <c r="AX82" s="6"/>
      <c r="AY82" s="6"/>
      <c r="AZ82" s="6"/>
      <c r="BA82" s="6"/>
      <c r="BB82" s="6"/>
      <c r="BC82" s="6"/>
      <c r="BD82" s="97"/>
      <c r="BN82" s="97"/>
      <c r="BO82" s="166"/>
      <c r="BR82" s="237"/>
      <c r="BS82" s="128"/>
      <c r="CJ82" s="123"/>
      <c r="CK82" s="38" t="s">
        <v>3034</v>
      </c>
      <c r="CL82" s="65" t="str">
        <f>BT23</f>
        <v/>
      </c>
      <c r="CM82" s="127"/>
      <c r="CN82" s="38" t="s">
        <v>3034</v>
      </c>
      <c r="CO82" s="65" t="str">
        <f>BT27</f>
        <v/>
      </c>
      <c r="CP82" s="127"/>
      <c r="CQ82" s="6"/>
      <c r="CR82" s="138"/>
      <c r="CS82" s="38" t="s">
        <v>2866</v>
      </c>
      <c r="CT82" s="223">
        <f>IF(CT81=CT74,0,CT80)</f>
        <v>0</v>
      </c>
      <c r="CW82" s="170"/>
      <c r="CY82" s="222" t="s">
        <v>3109</v>
      </c>
      <c r="CZ82" s="233">
        <f>CO146</f>
        <v>6</v>
      </c>
      <c r="DC82" s="182"/>
      <c r="DD82" s="1" t="s">
        <v>3004</v>
      </c>
      <c r="DE82" s="128" t="s">
        <v>2996</v>
      </c>
      <c r="DF82" s="128">
        <f>DF81*1</f>
        <v>1</v>
      </c>
      <c r="DG82" s="1" t="s">
        <v>3001</v>
      </c>
      <c r="DH82" s="408">
        <f>IF(DF84=1,DH81,DH79)</f>
        <v>0</v>
      </c>
      <c r="DI82" s="1" t="s">
        <v>3020</v>
      </c>
      <c r="DJ82" s="408">
        <f>DH82</f>
        <v>0</v>
      </c>
      <c r="DK82" s="182"/>
      <c r="DM82" s="2"/>
      <c r="DN82" s="37" t="s">
        <v>3550</v>
      </c>
      <c r="DO82" s="37" t="s">
        <v>3550</v>
      </c>
      <c r="DP82" s="37" t="s">
        <v>669</v>
      </c>
      <c r="DQ82" s="37" t="s">
        <v>3551</v>
      </c>
      <c r="DR82" s="37" t="s">
        <v>670</v>
      </c>
      <c r="DS82" s="22"/>
      <c r="DT82" s="6"/>
      <c r="DZ82" s="48"/>
    </row>
    <row r="83" spans="9:130">
      <c r="I83" s="22"/>
      <c r="J83" s="156" t="s">
        <v>259</v>
      </c>
      <c r="K83" s="156" t="s">
        <v>259</v>
      </c>
      <c r="L83" s="22">
        <v>18</v>
      </c>
      <c r="M83" s="22">
        <v>29</v>
      </c>
      <c r="N83" s="22">
        <v>11.9</v>
      </c>
      <c r="O83" s="22">
        <v>-14</v>
      </c>
      <c r="P83" s="22">
        <v>-33</v>
      </c>
      <c r="Q83" s="22">
        <v>-57</v>
      </c>
      <c r="R83" s="22" t="s">
        <v>260</v>
      </c>
      <c r="S83" s="22" t="s">
        <v>261</v>
      </c>
      <c r="AB83" s="5"/>
      <c r="AI83" s="375"/>
      <c r="AJ83" s="6"/>
      <c r="AK83" s="6"/>
      <c r="AL83" s="6"/>
      <c r="AM83" s="6"/>
      <c r="AN83" s="376"/>
      <c r="AO83" s="376"/>
      <c r="AP83" s="414"/>
      <c r="AQ83" s="415"/>
      <c r="AR83" s="73" t="s">
        <v>3330</v>
      </c>
      <c r="AS83" s="376"/>
      <c r="AT83" s="376"/>
      <c r="AU83" s="376"/>
      <c r="AV83" s="376"/>
      <c r="AW83" s="6"/>
      <c r="AX83" s="6"/>
      <c r="AY83" s="6"/>
      <c r="AZ83" s="6"/>
      <c r="BA83" s="6"/>
      <c r="BB83" s="6"/>
      <c r="BC83" s="6"/>
      <c r="BD83" s="97"/>
      <c r="BN83" s="97"/>
      <c r="BO83" s="166"/>
      <c r="BR83" s="237"/>
      <c r="BS83" s="128"/>
      <c r="BY83" s="1" t="s">
        <v>3137</v>
      </c>
      <c r="CB83" s="106">
        <f>IF(CB80&gt;1,1000,BY80)</f>
        <v>0</v>
      </c>
      <c r="CJ83" s="123"/>
      <c r="CK83" s="38" t="s">
        <v>3035</v>
      </c>
      <c r="CL83" s="65" t="str">
        <f>BT24</f>
        <v/>
      </c>
      <c r="CM83" s="127"/>
      <c r="CN83" s="38" t="s">
        <v>3035</v>
      </c>
      <c r="CO83" s="65" t="str">
        <f>BT28</f>
        <v/>
      </c>
      <c r="CP83" s="127"/>
      <c r="CQ83" s="6"/>
      <c r="CR83" s="138"/>
      <c r="CS83" s="95"/>
      <c r="CT83" s="80" t="s">
        <v>2822</v>
      </c>
      <c r="CW83" s="170"/>
      <c r="CY83" s="200" t="s">
        <v>3107</v>
      </c>
      <c r="CZ83" s="234">
        <f>CZ81+CZ82</f>
        <v>12</v>
      </c>
      <c r="DC83" s="182"/>
      <c r="DD83" s="118">
        <f>DH46</f>
        <v>0</v>
      </c>
      <c r="DE83" s="128" t="s">
        <v>2998</v>
      </c>
      <c r="DF83" s="6">
        <f>IF(DF82=1,DF80,0)</f>
        <v>0</v>
      </c>
      <c r="DH83" s="175"/>
      <c r="DK83" s="182"/>
      <c r="DM83" s="2"/>
      <c r="DN83" s="37" t="s">
        <v>669</v>
      </c>
      <c r="DO83" s="37" t="s">
        <v>669</v>
      </c>
      <c r="DP83" s="37" t="s">
        <v>669</v>
      </c>
      <c r="DQ83" s="37" t="s">
        <v>3551</v>
      </c>
      <c r="DR83" s="37" t="s">
        <v>670</v>
      </c>
      <c r="DS83" s="22"/>
      <c r="DT83" s="6"/>
      <c r="DZ83" s="48"/>
    </row>
    <row r="84" spans="9:130" ht="15.75" thickBot="1">
      <c r="I84" s="28" t="s">
        <v>262</v>
      </c>
      <c r="J84" s="158" t="s">
        <v>263</v>
      </c>
      <c r="K84" s="158" t="s">
        <v>263</v>
      </c>
      <c r="L84" s="28" t="s">
        <v>264</v>
      </c>
      <c r="M84" s="28" t="s">
        <v>265</v>
      </c>
      <c r="N84" s="28" t="s">
        <v>266</v>
      </c>
      <c r="O84" s="28" t="s">
        <v>265</v>
      </c>
      <c r="P84" s="28" t="s">
        <v>264</v>
      </c>
      <c r="Q84" s="28" t="s">
        <v>266</v>
      </c>
      <c r="R84" s="28"/>
      <c r="S84" s="29"/>
      <c r="AB84" s="5"/>
      <c r="AI84" s="375"/>
      <c r="AJ84" s="6"/>
      <c r="AK84" s="6"/>
      <c r="AL84" s="6"/>
      <c r="AM84" s="6"/>
      <c r="AN84" s="376"/>
      <c r="AO84" s="376"/>
      <c r="AP84" s="417" t="s">
        <v>2838</v>
      </c>
      <c r="AQ84" s="418" t="s">
        <v>2774</v>
      </c>
      <c r="AR84" s="73" t="s">
        <v>3329</v>
      </c>
      <c r="AS84" s="376"/>
      <c r="AT84" s="376"/>
      <c r="AU84" s="376"/>
      <c r="AV84" s="376"/>
      <c r="AW84" s="6"/>
      <c r="AX84" s="6"/>
      <c r="AY84" s="6"/>
      <c r="AZ84" s="6"/>
      <c r="BA84" s="6"/>
      <c r="BB84" s="6"/>
      <c r="BC84" s="6"/>
      <c r="BD84" s="97"/>
      <c r="BN84" s="97"/>
      <c r="BO84" s="166"/>
      <c r="BR84" s="237"/>
      <c r="BS84" s="128"/>
      <c r="BT84" s="128"/>
      <c r="BU84" s="128"/>
      <c r="BV84" s="128"/>
      <c r="BW84" s="128"/>
      <c r="BX84" s="128"/>
      <c r="BY84" s="132"/>
      <c r="CJ84" s="123"/>
      <c r="CK84" s="38" t="s">
        <v>2793</v>
      </c>
      <c r="CL84" s="65" t="str">
        <f>BT25</f>
        <v/>
      </c>
      <c r="CM84" s="127"/>
      <c r="CN84" s="38" t="s">
        <v>2793</v>
      </c>
      <c r="CO84" s="65" t="str">
        <f>BT29</f>
        <v/>
      </c>
      <c r="CP84" s="127"/>
      <c r="CQ84" s="6"/>
      <c r="CR84" s="138"/>
      <c r="CS84" s="140" t="s">
        <v>2874</v>
      </c>
      <c r="CT84" s="126">
        <f>CT76</f>
        <v>2000</v>
      </c>
      <c r="CW84" s="170"/>
      <c r="CY84" s="108" t="s">
        <v>3158</v>
      </c>
      <c r="DC84" s="182"/>
      <c r="DD84" s="409" t="s">
        <v>3008</v>
      </c>
      <c r="DE84" s="132" t="s">
        <v>3000</v>
      </c>
      <c r="DF84" s="132">
        <f>IF(DF83&lt;0,1,0)</f>
        <v>0</v>
      </c>
      <c r="DG84" s="108" t="s">
        <v>3004</v>
      </c>
      <c r="DI84" s="1" t="s">
        <v>3021</v>
      </c>
      <c r="DK84" s="182"/>
      <c r="DM84" s="2"/>
      <c r="DN84" s="37" t="s">
        <v>3552</v>
      </c>
      <c r="DO84" s="37" t="s">
        <v>3552</v>
      </c>
      <c r="DP84" s="37" t="s">
        <v>674</v>
      </c>
      <c r="DQ84" s="37" t="s">
        <v>3553</v>
      </c>
      <c r="DR84" s="37" t="s">
        <v>675</v>
      </c>
      <c r="DS84" s="22"/>
      <c r="DT84" s="6"/>
      <c r="DZ84" s="48"/>
    </row>
    <row r="85" spans="9:130" ht="15.75" thickBot="1">
      <c r="I85" s="22"/>
      <c r="J85" s="159" t="s">
        <v>267</v>
      </c>
      <c r="K85" s="159" t="s">
        <v>267</v>
      </c>
      <c r="L85" s="30">
        <v>5</v>
      </c>
      <c r="M85" s="30">
        <v>5</v>
      </c>
      <c r="N85" s="30">
        <v>34.299999999999997</v>
      </c>
      <c r="O85" s="30">
        <v>10</v>
      </c>
      <c r="P85" s="30">
        <v>42</v>
      </c>
      <c r="Q85" s="30">
        <v>23</v>
      </c>
      <c r="R85" s="30" t="s">
        <v>268</v>
      </c>
      <c r="S85" s="31" t="s">
        <v>269</v>
      </c>
      <c r="AB85" s="5"/>
      <c r="AI85" s="375"/>
      <c r="AJ85" s="6"/>
      <c r="AK85" s="6"/>
      <c r="AL85" s="6"/>
      <c r="AM85" s="6"/>
      <c r="AN85" s="376"/>
      <c r="AO85" s="376"/>
      <c r="AP85" s="608" t="s">
        <v>2776</v>
      </c>
      <c r="AQ85" s="608"/>
      <c r="AR85" s="73" t="s">
        <v>3331</v>
      </c>
      <c r="AS85" s="376"/>
      <c r="AT85" s="376"/>
      <c r="AU85" s="376"/>
      <c r="AV85" s="376"/>
      <c r="AW85" s="6"/>
      <c r="AX85" s="6"/>
      <c r="AY85" s="6"/>
      <c r="AZ85" s="6"/>
      <c r="BA85" s="6"/>
      <c r="BB85" s="6"/>
      <c r="BC85" s="6"/>
      <c r="BD85" s="97"/>
      <c r="BN85" s="97"/>
      <c r="BO85" s="166"/>
      <c r="BR85" s="237"/>
      <c r="BS85" s="128"/>
      <c r="CJ85" s="123"/>
      <c r="CK85" s="38"/>
      <c r="CL85" s="128"/>
      <c r="CM85" s="127"/>
      <c r="CN85" s="38"/>
      <c r="CO85" s="128"/>
      <c r="CP85" s="127"/>
      <c r="CQ85" s="6"/>
      <c r="CR85" s="138"/>
      <c r="CS85" s="38" t="s">
        <v>3074</v>
      </c>
      <c r="CT85" s="127">
        <f>CT79</f>
        <v>0</v>
      </c>
      <c r="CW85" s="170"/>
      <c r="CY85" s="108" t="s">
        <v>3159</v>
      </c>
      <c r="DC85" s="182"/>
      <c r="DD85" s="410">
        <f>DJ79</f>
        <v>0</v>
      </c>
      <c r="DE85" s="128" t="s">
        <v>3003</v>
      </c>
      <c r="DF85" s="128">
        <f>IF(DF84=1,DF83,0)</f>
        <v>0</v>
      </c>
      <c r="DG85" s="1" t="s">
        <v>3005</v>
      </c>
      <c r="DH85" s="1">
        <f>IF(DF84=1,DH77,0)</f>
        <v>0</v>
      </c>
      <c r="DI85" s="1" t="s">
        <v>3022</v>
      </c>
      <c r="DJ85" s="408">
        <f>60*DH87</f>
        <v>0</v>
      </c>
      <c r="DK85" s="182"/>
      <c r="DM85" s="2"/>
      <c r="DN85" s="37" t="s">
        <v>674</v>
      </c>
      <c r="DO85" s="37" t="s">
        <v>674</v>
      </c>
      <c r="DP85" s="37" t="s">
        <v>674</v>
      </c>
      <c r="DQ85" s="37" t="s">
        <v>3553</v>
      </c>
      <c r="DR85" s="37" t="s">
        <v>675</v>
      </c>
      <c r="DS85" s="22"/>
      <c r="DT85" s="6"/>
      <c r="DZ85" s="48"/>
    </row>
    <row r="86" spans="9:130" ht="15.75" thickBot="1">
      <c r="I86" s="24" t="s">
        <v>270</v>
      </c>
      <c r="J86" s="157" t="s">
        <v>271</v>
      </c>
      <c r="K86" s="157" t="s">
        <v>271</v>
      </c>
      <c r="L86" s="24" t="s">
        <v>39</v>
      </c>
      <c r="M86" s="24" t="s">
        <v>270</v>
      </c>
      <c r="N86" s="24" t="s">
        <v>270</v>
      </c>
      <c r="O86" s="24" t="s">
        <v>40</v>
      </c>
      <c r="P86" s="24" t="s">
        <v>272</v>
      </c>
      <c r="Q86" s="24" t="s">
        <v>251</v>
      </c>
      <c r="R86" s="24" t="s">
        <v>273</v>
      </c>
      <c r="S86" s="24" t="s">
        <v>272</v>
      </c>
      <c r="AB86" s="5"/>
      <c r="AI86" s="375"/>
      <c r="AJ86" s="6"/>
      <c r="AK86" s="6"/>
      <c r="AL86" s="6"/>
      <c r="AM86" s="6"/>
      <c r="AN86" s="376"/>
      <c r="AO86" s="376"/>
      <c r="AP86" s="422" t="s">
        <v>3308</v>
      </c>
      <c r="AQ86" s="423">
        <v>18</v>
      </c>
      <c r="AR86" s="73" t="s">
        <v>3332</v>
      </c>
      <c r="AS86" s="376"/>
      <c r="AT86" s="376"/>
      <c r="AU86" s="376"/>
      <c r="AV86" s="376"/>
      <c r="AW86" s="6"/>
      <c r="AX86" s="6"/>
      <c r="AY86" s="6"/>
      <c r="AZ86" s="6"/>
      <c r="BA86" s="6"/>
      <c r="BB86" s="6"/>
      <c r="BC86" s="6"/>
      <c r="BD86" s="97"/>
      <c r="BN86" s="97"/>
      <c r="BO86" s="166"/>
      <c r="BR86" s="235"/>
      <c r="CJ86" s="123"/>
      <c r="CK86" s="38" t="s">
        <v>3034</v>
      </c>
      <c r="CL86" s="65" t="str">
        <f>CL82</f>
        <v/>
      </c>
      <c r="CM86" s="127"/>
      <c r="CN86" s="38" t="s">
        <v>3034</v>
      </c>
      <c r="CO86" s="65" t="str">
        <f>CO82</f>
        <v/>
      </c>
      <c r="CP86" s="127"/>
      <c r="CQ86" s="6"/>
      <c r="CR86" s="138"/>
      <c r="CS86" s="38" t="s">
        <v>3075</v>
      </c>
      <c r="CT86" s="127">
        <f>CT82</f>
        <v>0</v>
      </c>
      <c r="CW86" s="170"/>
      <c r="CY86" s="1" t="s">
        <v>3167</v>
      </c>
      <c r="CZ86" s="144" t="str">
        <f>IF(CZ83=0,CZ68,"")</f>
        <v/>
      </c>
      <c r="DC86" s="182"/>
      <c r="DD86" s="411" t="s">
        <v>11</v>
      </c>
      <c r="DE86" s="128" t="s">
        <v>3023</v>
      </c>
      <c r="DF86" s="128">
        <f>DF85*-1</f>
        <v>0</v>
      </c>
      <c r="DG86" s="1" t="s">
        <v>2999</v>
      </c>
      <c r="DH86" s="1">
        <f>-1*DH85</f>
        <v>0</v>
      </c>
      <c r="DK86" s="182"/>
      <c r="DM86" s="2"/>
      <c r="DN86" s="37" t="s">
        <v>3554</v>
      </c>
      <c r="DO86" s="37" t="s">
        <v>3554</v>
      </c>
      <c r="DP86" s="37" t="s">
        <v>674</v>
      </c>
      <c r="DQ86" s="37" t="s">
        <v>3553</v>
      </c>
      <c r="DR86" s="37" t="s">
        <v>675</v>
      </c>
      <c r="DS86" s="22"/>
      <c r="DT86" s="6"/>
      <c r="DZ86" s="48"/>
    </row>
    <row r="87" spans="9:130" ht="15.75" thickBot="1">
      <c r="I87" s="22"/>
      <c r="J87" s="156" t="s">
        <v>274</v>
      </c>
      <c r="K87" s="156" t="s">
        <v>274</v>
      </c>
      <c r="L87" s="22">
        <v>19</v>
      </c>
      <c r="M87" s="22">
        <v>40</v>
      </c>
      <c r="N87" s="22">
        <v>5.8</v>
      </c>
      <c r="O87" s="22">
        <v>18</v>
      </c>
      <c r="P87" s="22">
        <v>0</v>
      </c>
      <c r="Q87" s="22">
        <v>50</v>
      </c>
      <c r="R87" s="22" t="s">
        <v>275</v>
      </c>
      <c r="S87" s="22" t="s">
        <v>276</v>
      </c>
      <c r="AB87" s="5"/>
      <c r="AI87" s="375"/>
      <c r="AJ87" s="6"/>
      <c r="AK87" s="6"/>
      <c r="AL87" s="6"/>
      <c r="AM87" s="6"/>
      <c r="AN87" s="376"/>
      <c r="AO87" s="376"/>
      <c r="AP87" s="422" t="s">
        <v>3309</v>
      </c>
      <c r="AQ87" s="426">
        <v>36</v>
      </c>
      <c r="AR87" s="73" t="s">
        <v>3333</v>
      </c>
      <c r="AS87" s="376"/>
      <c r="AT87" s="376"/>
      <c r="AU87" s="376"/>
      <c r="AV87" s="376"/>
      <c r="AW87" s="6"/>
      <c r="AX87" s="6"/>
      <c r="AY87" s="6"/>
      <c r="AZ87" s="6"/>
      <c r="BA87" s="6"/>
      <c r="BB87" s="6"/>
      <c r="BC87" s="6"/>
      <c r="BD87" s="97"/>
      <c r="BN87" s="97"/>
      <c r="BO87" s="166"/>
      <c r="BQ87" s="1" t="s">
        <v>3123</v>
      </c>
      <c r="BR87" s="259">
        <f>CB83</f>
        <v>0</v>
      </c>
      <c r="BS87" s="109" t="str">
        <f>LOOKUP(BR87,(BR72:BR81),(BS72:BS81))</f>
        <v/>
      </c>
      <c r="BT87" s="109" t="str">
        <f>LOOKUP(BR87,(BR72:BR81),(BT72:BT81))</f>
        <v/>
      </c>
      <c r="CJ87" s="123"/>
      <c r="CK87" s="38" t="s">
        <v>2825</v>
      </c>
      <c r="CL87" s="128" t="b">
        <f>ISNUMBER(CL86)</f>
        <v>0</v>
      </c>
      <c r="CM87" s="127" t="b">
        <v>0</v>
      </c>
      <c r="CN87" s="38" t="s">
        <v>2825</v>
      </c>
      <c r="CO87" s="128" t="b">
        <f>ISNUMBER(CO86)</f>
        <v>0</v>
      </c>
      <c r="CP87" s="127" t="b">
        <v>0</v>
      </c>
      <c r="CQ87" s="6"/>
      <c r="CR87" s="138"/>
      <c r="CS87" s="38"/>
      <c r="CT87" s="127"/>
      <c r="CW87" s="170"/>
      <c r="CY87" s="1" t="s">
        <v>3166</v>
      </c>
      <c r="CZ87" s="144" t="str">
        <f>IF(CZ83=0,CZ69,"")</f>
        <v/>
      </c>
      <c r="DC87" s="182"/>
      <c r="DD87" s="412">
        <f>DJ82</f>
        <v>0</v>
      </c>
      <c r="DE87" s="128" t="s">
        <v>3006</v>
      </c>
      <c r="DF87" s="6">
        <f>IF(DF86=0,DF83,DF86)</f>
        <v>0</v>
      </c>
      <c r="DG87" s="1" t="s">
        <v>3007</v>
      </c>
      <c r="DH87" s="408">
        <f>IF(DF84=1,DH86,DH77)</f>
        <v>0</v>
      </c>
      <c r="DK87" s="182"/>
      <c r="DM87" s="2"/>
      <c r="DN87" s="37" t="s">
        <v>724</v>
      </c>
      <c r="DO87" s="37" t="s">
        <v>724</v>
      </c>
      <c r="DP87" s="37" t="s">
        <v>674</v>
      </c>
      <c r="DQ87" s="37" t="s">
        <v>3553</v>
      </c>
      <c r="DR87" s="37" t="s">
        <v>675</v>
      </c>
      <c r="DS87" s="22"/>
      <c r="DT87" s="6"/>
      <c r="DZ87" s="48"/>
    </row>
    <row r="88" spans="9:130" ht="15.75" thickBot="1">
      <c r="I88" s="22"/>
      <c r="J88" s="156" t="s">
        <v>277</v>
      </c>
      <c r="K88" s="156" t="s">
        <v>277</v>
      </c>
      <c r="L88" s="22">
        <v>19</v>
      </c>
      <c r="M88" s="22">
        <v>41</v>
      </c>
      <c r="N88" s="22">
        <v>2.9</v>
      </c>
      <c r="O88" s="22">
        <v>17</v>
      </c>
      <c r="P88" s="22">
        <v>28</v>
      </c>
      <c r="Q88" s="22">
        <v>34</v>
      </c>
      <c r="R88" s="22" t="s">
        <v>278</v>
      </c>
      <c r="S88" s="22" t="s">
        <v>279</v>
      </c>
      <c r="AB88" s="5"/>
      <c r="AI88" s="375"/>
      <c r="AJ88" s="6"/>
      <c r="AK88" s="6"/>
      <c r="AL88" s="6"/>
      <c r="AM88" s="6"/>
      <c r="AN88" s="376"/>
      <c r="AO88" s="376"/>
      <c r="AP88" s="422" t="s">
        <v>3311</v>
      </c>
      <c r="AQ88" s="426">
        <v>56.3</v>
      </c>
      <c r="AR88" s="73" t="s">
        <v>3336</v>
      </c>
      <c r="AS88" s="376"/>
      <c r="AT88" s="376"/>
      <c r="AU88" s="376"/>
      <c r="AV88" s="376"/>
      <c r="AW88" s="6"/>
      <c r="AX88" s="6"/>
      <c r="AY88" s="6"/>
      <c r="AZ88" s="6"/>
      <c r="BA88" s="6"/>
      <c r="BB88" s="6"/>
      <c r="BC88" s="6"/>
      <c r="BD88" s="97"/>
      <c r="BN88" s="97"/>
      <c r="BO88" s="166"/>
      <c r="BR88" s="235"/>
      <c r="CJ88" s="123"/>
      <c r="CK88" s="38" t="s">
        <v>2866</v>
      </c>
      <c r="CL88" s="129">
        <f>IF(CL87=CM87,0,CL86)</f>
        <v>0</v>
      </c>
      <c r="CM88" s="127"/>
      <c r="CN88" s="38" t="s">
        <v>2866</v>
      </c>
      <c r="CO88" s="129">
        <f>IF(CO87=CP87,0,CO86)</f>
        <v>0</v>
      </c>
      <c r="CP88" s="127"/>
      <c r="CQ88" s="6"/>
      <c r="CR88" s="138"/>
      <c r="CS88" s="133" t="s">
        <v>3076</v>
      </c>
      <c r="CT88" s="127"/>
      <c r="CW88" s="170"/>
      <c r="CY88" s="1" t="s">
        <v>3168</v>
      </c>
      <c r="CZ88" s="144" t="str">
        <f>IF(CZ83=0,CZ70,"")</f>
        <v/>
      </c>
      <c r="DC88" s="182"/>
      <c r="DD88" s="411" t="s">
        <v>2869</v>
      </c>
      <c r="DE88" s="145" t="s">
        <v>3024</v>
      </c>
      <c r="DF88" s="6">
        <f>DF87</f>
        <v>0</v>
      </c>
      <c r="DH88" s="175"/>
      <c r="DK88" s="182"/>
      <c r="DM88" s="2"/>
      <c r="DN88" s="37" t="s">
        <v>3555</v>
      </c>
      <c r="DO88" s="37" t="s">
        <v>3555</v>
      </c>
      <c r="DP88" s="37" t="s">
        <v>3231</v>
      </c>
      <c r="DQ88" s="37" t="s">
        <v>3556</v>
      </c>
      <c r="DR88" s="37" t="s">
        <v>744</v>
      </c>
      <c r="DS88" s="22"/>
      <c r="DT88" s="6"/>
      <c r="DZ88" s="48"/>
    </row>
    <row r="89" spans="9:130" ht="15.75" thickBot="1">
      <c r="I89" s="22"/>
      <c r="J89" s="156" t="s">
        <v>280</v>
      </c>
      <c r="K89" s="156" t="s">
        <v>280</v>
      </c>
      <c r="L89" s="22">
        <v>19</v>
      </c>
      <c r="M89" s="22">
        <v>58</v>
      </c>
      <c r="N89" s="22">
        <v>45.4</v>
      </c>
      <c r="O89" s="22">
        <v>19</v>
      </c>
      <c r="P89" s="22">
        <v>29</v>
      </c>
      <c r="Q89" s="22">
        <v>32</v>
      </c>
      <c r="R89" s="22" t="s">
        <v>281</v>
      </c>
      <c r="S89" s="22" t="s">
        <v>282</v>
      </c>
      <c r="AB89" s="5"/>
      <c r="AI89" s="375"/>
      <c r="AJ89" s="6"/>
      <c r="AK89" s="6"/>
      <c r="AL89" s="6"/>
      <c r="AM89" s="6"/>
      <c r="AN89" s="376"/>
      <c r="AO89" s="376"/>
      <c r="AP89" s="429" t="s">
        <v>3312</v>
      </c>
      <c r="AQ89" s="430">
        <v>18.615600000000001</v>
      </c>
      <c r="AR89" s="73" t="s">
        <v>3334</v>
      </c>
      <c r="AS89" s="376"/>
      <c r="AT89" s="376"/>
      <c r="AU89" s="376"/>
      <c r="AV89" s="376"/>
      <c r="AW89" s="6"/>
      <c r="AX89" s="6"/>
      <c r="AY89" s="6"/>
      <c r="AZ89" s="6"/>
      <c r="BA89" s="6"/>
      <c r="BB89" s="6"/>
      <c r="BC89" s="6"/>
      <c r="BD89" s="97"/>
      <c r="BN89" s="97"/>
      <c r="BO89" s="166"/>
      <c r="BR89" s="235"/>
      <c r="CJ89" s="123"/>
      <c r="CK89" s="130" t="s">
        <v>3036</v>
      </c>
      <c r="CL89" s="131">
        <f>IF(CL87=CM87,1,0)</f>
        <v>1</v>
      </c>
      <c r="CM89" s="127"/>
      <c r="CN89" s="130" t="s">
        <v>3036</v>
      </c>
      <c r="CO89" s="131">
        <f>IF(CO87=CP87,1,0)</f>
        <v>1</v>
      </c>
      <c r="CP89" s="127"/>
      <c r="CQ89" s="6"/>
      <c r="CR89" s="138"/>
      <c r="CS89" s="38" t="s">
        <v>3077</v>
      </c>
      <c r="CT89" s="127">
        <f>CT84-2000</f>
        <v>0</v>
      </c>
      <c r="CW89" s="170"/>
      <c r="CY89" s="108" t="s">
        <v>3163</v>
      </c>
      <c r="DC89" s="182"/>
      <c r="DD89" s="412">
        <f>DJ85</f>
        <v>0</v>
      </c>
      <c r="DE89" s="1" t="s">
        <v>3025</v>
      </c>
      <c r="DF89" s="190">
        <f>IF(DF88&gt;100,0,DF88)</f>
        <v>0</v>
      </c>
      <c r="DK89" s="182"/>
      <c r="DM89" s="2"/>
      <c r="DN89" s="37" t="s">
        <v>3230</v>
      </c>
      <c r="DO89" s="37" t="s">
        <v>3230</v>
      </c>
      <c r="DP89" s="37" t="s">
        <v>3231</v>
      </c>
      <c r="DQ89" s="37" t="s">
        <v>3556</v>
      </c>
      <c r="DR89" s="37" t="s">
        <v>744</v>
      </c>
      <c r="DS89" s="22"/>
      <c r="DT89" s="6"/>
      <c r="DZ89" s="48"/>
    </row>
    <row r="90" spans="9:130">
      <c r="I90" s="22"/>
      <c r="J90" s="156" t="s">
        <v>283</v>
      </c>
      <c r="K90" s="156" t="s">
        <v>283</v>
      </c>
      <c r="L90" s="22">
        <v>19</v>
      </c>
      <c r="M90" s="22">
        <v>47</v>
      </c>
      <c r="N90" s="22">
        <v>23.3</v>
      </c>
      <c r="O90" s="22">
        <v>18</v>
      </c>
      <c r="P90" s="22">
        <v>32</v>
      </c>
      <c r="Q90" s="22">
        <v>3</v>
      </c>
      <c r="R90" s="22" t="s">
        <v>284</v>
      </c>
      <c r="S90" s="22" t="s">
        <v>285</v>
      </c>
      <c r="AB90" s="5"/>
      <c r="AI90" s="375"/>
      <c r="AJ90" s="6"/>
      <c r="AK90" s="6"/>
      <c r="AL90" s="6"/>
      <c r="AM90" s="6"/>
      <c r="AN90" s="376"/>
      <c r="AO90" s="376"/>
      <c r="AP90" s="429" t="s">
        <v>2785</v>
      </c>
      <c r="AQ90" s="429"/>
      <c r="AR90" s="73" t="s">
        <v>3335</v>
      </c>
      <c r="AS90" s="376"/>
      <c r="AT90" s="376"/>
      <c r="AU90" s="376"/>
      <c r="AV90" s="376"/>
      <c r="AW90" s="6"/>
      <c r="AX90" s="6"/>
      <c r="AY90" s="6"/>
      <c r="AZ90" s="6"/>
      <c r="BA90" s="6"/>
      <c r="BB90" s="6"/>
      <c r="BC90" s="6"/>
      <c r="BD90" s="97"/>
      <c r="BN90" s="97"/>
      <c r="BO90" s="166"/>
      <c r="BP90" s="260"/>
      <c r="BQ90" s="260" t="s">
        <v>3117</v>
      </c>
      <c r="BR90" s="260"/>
      <c r="BS90" s="242" t="s">
        <v>2830</v>
      </c>
      <c r="BT90" s="260"/>
      <c r="BU90" s="260"/>
      <c r="BV90" s="260"/>
      <c r="BW90" s="260"/>
      <c r="BX90" s="260" t="s">
        <v>3134</v>
      </c>
      <c r="BY90" s="260"/>
      <c r="BZ90" s="260"/>
      <c r="CA90" s="260" t="s">
        <v>3136</v>
      </c>
      <c r="CB90" s="260"/>
      <c r="CC90" s="260"/>
      <c r="CD90" s="260"/>
      <c r="CE90" s="260"/>
      <c r="CF90" s="260"/>
      <c r="CG90" s="260"/>
      <c r="CH90" s="260"/>
      <c r="CI90" s="260"/>
      <c r="CJ90" s="123"/>
      <c r="CK90" s="130"/>
      <c r="CL90" s="131"/>
      <c r="CM90" s="127"/>
      <c r="CN90" s="130"/>
      <c r="CO90" s="131"/>
      <c r="CP90" s="127"/>
      <c r="CQ90" s="6"/>
      <c r="CR90" s="138"/>
      <c r="CS90" s="38" t="s">
        <v>3078</v>
      </c>
      <c r="CT90" s="141">
        <f>CT89/25796*24</f>
        <v>0</v>
      </c>
      <c r="CW90" s="170"/>
      <c r="CY90" s="108" t="s">
        <v>3164</v>
      </c>
      <c r="DC90" s="182"/>
      <c r="DD90" s="182"/>
      <c r="DE90" s="182"/>
      <c r="DF90" s="182"/>
      <c r="DG90" s="182"/>
      <c r="DH90" s="182"/>
      <c r="DI90" s="182"/>
      <c r="DJ90" s="182"/>
      <c r="DK90" s="182"/>
      <c r="DM90" s="2"/>
      <c r="DN90" s="37" t="s">
        <v>3557</v>
      </c>
      <c r="DO90" s="37" t="s">
        <v>3557</v>
      </c>
      <c r="DP90" s="37" t="s">
        <v>3231</v>
      </c>
      <c r="DQ90" s="37" t="s">
        <v>3556</v>
      </c>
      <c r="DR90" s="37" t="s">
        <v>744</v>
      </c>
      <c r="DS90" s="22"/>
      <c r="DT90" s="6"/>
      <c r="DZ90" s="48"/>
    </row>
    <row r="91" spans="9:130" ht="15.75" thickBot="1">
      <c r="I91" s="24" t="s">
        <v>286</v>
      </c>
      <c r="J91" s="157" t="s">
        <v>287</v>
      </c>
      <c r="K91" s="157" t="s">
        <v>287</v>
      </c>
      <c r="L91" s="24" t="s">
        <v>39</v>
      </c>
      <c r="M91" s="24" t="s">
        <v>286</v>
      </c>
      <c r="N91" s="24" t="s">
        <v>286</v>
      </c>
      <c r="O91" s="24" t="s">
        <v>40</v>
      </c>
      <c r="P91" s="24" t="s">
        <v>288</v>
      </c>
      <c r="Q91" s="24" t="s">
        <v>289</v>
      </c>
      <c r="R91" s="24" t="s">
        <v>290</v>
      </c>
      <c r="S91" s="24" t="s">
        <v>289</v>
      </c>
      <c r="AB91" s="5"/>
      <c r="AI91" s="375"/>
      <c r="AJ91" s="6"/>
      <c r="AK91" s="6"/>
      <c r="AL91" s="6"/>
      <c r="AM91" s="6"/>
      <c r="AN91" s="376"/>
      <c r="AO91" s="376"/>
      <c r="AP91" s="593" t="s">
        <v>3891</v>
      </c>
      <c r="AQ91" s="445"/>
      <c r="AR91" s="73" t="s">
        <v>3337</v>
      </c>
      <c r="AS91" s="376"/>
      <c r="AT91" s="376"/>
      <c r="AU91" s="376"/>
      <c r="AV91" s="376"/>
      <c r="AW91" s="6"/>
      <c r="AX91" s="6"/>
      <c r="AY91" s="6"/>
      <c r="AZ91" s="6"/>
      <c r="BA91" s="6"/>
      <c r="BB91" s="6"/>
      <c r="BC91" s="6"/>
      <c r="BD91" s="97"/>
      <c r="BN91" s="97"/>
      <c r="BO91" s="166"/>
      <c r="BQ91" s="132"/>
      <c r="BR91" s="244">
        <v>0</v>
      </c>
      <c r="BS91" s="65" t="str">
        <f>""</f>
        <v/>
      </c>
      <c r="BT91" s="65" t="str">
        <f>""</f>
        <v/>
      </c>
      <c r="BY91" s="244">
        <f>CL139</f>
        <v>0</v>
      </c>
      <c r="BZ91" s="1" t="s">
        <v>3204</v>
      </c>
      <c r="CB91" s="65">
        <f t="shared" ref="CB91:CB96" si="5">IF(BY91=0,0,1)</f>
        <v>0</v>
      </c>
      <c r="CJ91" s="123"/>
      <c r="CK91" s="38" t="s">
        <v>3035</v>
      </c>
      <c r="CL91" s="65" t="str">
        <f>CL83</f>
        <v/>
      </c>
      <c r="CM91" s="127"/>
      <c r="CN91" s="38" t="s">
        <v>3035</v>
      </c>
      <c r="CO91" s="65" t="str">
        <f>CO83</f>
        <v/>
      </c>
      <c r="CP91" s="127"/>
      <c r="CQ91" s="6"/>
      <c r="CR91" s="138"/>
      <c r="CS91" s="38" t="s">
        <v>3079</v>
      </c>
      <c r="CT91" s="224">
        <f>CT85+CT90</f>
        <v>0</v>
      </c>
      <c r="CW91" s="170"/>
      <c r="CY91" s="1" t="s">
        <v>3169</v>
      </c>
      <c r="CZ91" s="144" t="str">
        <f>IF(CZ83=0,CZ73,"")</f>
        <v/>
      </c>
      <c r="DC91" s="182"/>
      <c r="DD91" s="182"/>
      <c r="DE91" s="182"/>
      <c r="DF91" s="182"/>
      <c r="DG91" s="182"/>
      <c r="DH91" s="182"/>
      <c r="DI91" s="182"/>
      <c r="DJ91" s="182"/>
      <c r="DK91" s="182"/>
      <c r="DM91" s="2"/>
      <c r="DN91" s="37" t="s">
        <v>750</v>
      </c>
      <c r="DO91" s="37" t="s">
        <v>750</v>
      </c>
      <c r="DP91" s="37" t="s">
        <v>3231</v>
      </c>
      <c r="DQ91" s="37" t="s">
        <v>3556</v>
      </c>
      <c r="DR91" s="37" t="s">
        <v>744</v>
      </c>
      <c r="DS91" s="22"/>
      <c r="DT91" s="6"/>
      <c r="DZ91" s="48"/>
    </row>
    <row r="92" spans="9:130" ht="15.75" thickBot="1">
      <c r="I92" s="22"/>
      <c r="J92" s="156" t="s">
        <v>291</v>
      </c>
      <c r="K92" s="156" t="s">
        <v>291</v>
      </c>
      <c r="L92" s="22">
        <v>15</v>
      </c>
      <c r="M92" s="22">
        <v>3</v>
      </c>
      <c r="N92" s="22">
        <v>47.3</v>
      </c>
      <c r="O92" s="22">
        <v>47</v>
      </c>
      <c r="P92" s="22">
        <v>39</v>
      </c>
      <c r="Q92" s="22">
        <v>15</v>
      </c>
      <c r="R92" s="22" t="s">
        <v>292</v>
      </c>
      <c r="S92" s="22" t="s">
        <v>293</v>
      </c>
      <c r="AB92" s="5"/>
      <c r="AI92" s="375"/>
      <c r="AJ92" s="6"/>
      <c r="AK92" s="6"/>
      <c r="AL92" s="6"/>
      <c r="AM92" s="6"/>
      <c r="AN92" s="376"/>
      <c r="AO92" s="376"/>
      <c r="AP92" s="422" t="s">
        <v>2788</v>
      </c>
      <c r="AQ92" s="425">
        <v>38</v>
      </c>
      <c r="AR92" s="73" t="s">
        <v>3338</v>
      </c>
      <c r="AS92" s="376"/>
      <c r="AT92" s="376"/>
      <c r="AU92" s="376"/>
      <c r="AV92" s="376"/>
      <c r="AW92" s="6"/>
      <c r="AX92" s="6"/>
      <c r="AY92" s="6"/>
      <c r="AZ92" s="6"/>
      <c r="BA92" s="6"/>
      <c r="BB92" s="6"/>
      <c r="BC92" s="6"/>
      <c r="BD92" s="97"/>
      <c r="BN92" s="97"/>
      <c r="BO92" s="166"/>
      <c r="BQ92" s="132"/>
      <c r="BR92" s="244">
        <v>1</v>
      </c>
      <c r="BS92" s="258" t="s">
        <v>3118</v>
      </c>
      <c r="BT92" s="258" t="s">
        <v>3120</v>
      </c>
      <c r="BY92" s="244">
        <f>CO137</f>
        <v>0</v>
      </c>
      <c r="BZ92" s="1" t="s">
        <v>3204</v>
      </c>
      <c r="CB92" s="65">
        <f t="shared" si="5"/>
        <v>0</v>
      </c>
      <c r="CJ92" s="123"/>
      <c r="CK92" s="38" t="s">
        <v>2825</v>
      </c>
      <c r="CL92" s="128" t="b">
        <f>ISNUMBER(CL91)</f>
        <v>0</v>
      </c>
      <c r="CM92" s="127" t="b">
        <v>0</v>
      </c>
      <c r="CN92" s="38" t="s">
        <v>2825</v>
      </c>
      <c r="CO92" s="128" t="b">
        <f>ISNUMBER(CO91)</f>
        <v>0</v>
      </c>
      <c r="CP92" s="127" t="b">
        <v>0</v>
      </c>
      <c r="CQ92" s="6"/>
      <c r="CR92" s="138"/>
      <c r="CS92" s="38" t="s">
        <v>3080</v>
      </c>
      <c r="CT92" s="142">
        <f>IF(CT91&gt;24,CT91,0)</f>
        <v>0</v>
      </c>
      <c r="CW92" s="170"/>
      <c r="CY92" s="1" t="s">
        <v>3166</v>
      </c>
      <c r="CZ92" s="144" t="str">
        <f>IF(CZ83=0,CZ74,"")</f>
        <v/>
      </c>
      <c r="DC92" s="182"/>
      <c r="DD92" s="175"/>
      <c r="DE92" s="267" t="s">
        <v>3009</v>
      </c>
      <c r="DF92" s="57">
        <f>DF130</f>
        <v>0</v>
      </c>
      <c r="DG92" s="175"/>
      <c r="DH92" s="175"/>
      <c r="DI92" s="175"/>
      <c r="DJ92" s="175"/>
      <c r="DK92" s="182"/>
      <c r="DM92" s="2"/>
      <c r="DN92" s="37" t="s">
        <v>3558</v>
      </c>
      <c r="DO92" s="37" t="s">
        <v>3558</v>
      </c>
      <c r="DP92" s="37" t="s">
        <v>3231</v>
      </c>
      <c r="DQ92" s="37" t="s">
        <v>3556</v>
      </c>
      <c r="DR92" s="37" t="s">
        <v>744</v>
      </c>
      <c r="DS92" s="22"/>
      <c r="DT92" s="6"/>
      <c r="DZ92" s="48"/>
    </row>
    <row r="93" spans="9:130" ht="15.75" thickBot="1">
      <c r="I93" s="22"/>
      <c r="J93" s="156" t="s">
        <v>294</v>
      </c>
      <c r="K93" s="156" t="s">
        <v>294</v>
      </c>
      <c r="L93" s="22">
        <v>14</v>
      </c>
      <c r="M93" s="22">
        <v>15</v>
      </c>
      <c r="N93" s="22">
        <v>39.700000000000003</v>
      </c>
      <c r="O93" s="22">
        <v>19</v>
      </c>
      <c r="P93" s="22">
        <v>10</v>
      </c>
      <c r="Q93" s="22">
        <v>57</v>
      </c>
      <c r="R93" s="22" t="s">
        <v>295</v>
      </c>
      <c r="S93" s="22" t="s">
        <v>296</v>
      </c>
      <c r="AB93" s="5"/>
      <c r="AI93" s="375"/>
      <c r="AJ93" s="6"/>
      <c r="AK93" s="6"/>
      <c r="AL93" s="6"/>
      <c r="AM93" s="6"/>
      <c r="AN93" s="376"/>
      <c r="AO93" s="376"/>
      <c r="AP93" s="422" t="s">
        <v>2791</v>
      </c>
      <c r="AQ93" s="433">
        <v>47</v>
      </c>
      <c r="AR93" s="73" t="s">
        <v>3339</v>
      </c>
      <c r="AS93" s="376"/>
      <c r="AT93" s="376"/>
      <c r="AU93" s="376"/>
      <c r="AV93" s="376"/>
      <c r="AW93" s="6"/>
      <c r="AX93" s="6"/>
      <c r="AY93" s="6"/>
      <c r="AZ93" s="6"/>
      <c r="BA93" s="6"/>
      <c r="BB93" s="6"/>
      <c r="BC93" s="6"/>
      <c r="BD93" s="97"/>
      <c r="BN93" s="97"/>
      <c r="BO93" s="166"/>
      <c r="BQ93" s="132"/>
      <c r="BR93" s="244">
        <v>2</v>
      </c>
      <c r="BS93" s="258" t="s">
        <v>3118</v>
      </c>
      <c r="BT93" s="258" t="s">
        <v>3122</v>
      </c>
      <c r="BY93" s="244">
        <f>CL140</f>
        <v>0</v>
      </c>
      <c r="BZ93" s="1" t="s">
        <v>3204</v>
      </c>
      <c r="CB93" s="65">
        <f t="shared" si="5"/>
        <v>0</v>
      </c>
      <c r="CJ93" s="123"/>
      <c r="CK93" s="38" t="s">
        <v>2866</v>
      </c>
      <c r="CL93" s="129">
        <f>IF(CL92=CM92,0,CL91)</f>
        <v>0</v>
      </c>
      <c r="CM93" s="127"/>
      <c r="CN93" s="38" t="s">
        <v>2866</v>
      </c>
      <c r="CO93" s="129">
        <f>IF(CO92=CP92,0,CO91)</f>
        <v>0</v>
      </c>
      <c r="CP93" s="127"/>
      <c r="CQ93" s="6"/>
      <c r="CR93" s="138"/>
      <c r="CS93" s="38" t="s">
        <v>3081</v>
      </c>
      <c r="CT93" s="127">
        <f>CT92-24</f>
        <v>-24</v>
      </c>
      <c r="CW93" s="170"/>
      <c r="CY93" s="1" t="s">
        <v>3168</v>
      </c>
      <c r="CZ93" s="144" t="str">
        <f>IF(CZ83=0,CZ75,"")</f>
        <v/>
      </c>
      <c r="DC93" s="182"/>
      <c r="DD93" s="404"/>
      <c r="DE93" s="404" t="s">
        <v>2946</v>
      </c>
      <c r="DF93" s="195">
        <f>IF(DF92&lt;10,0,DF92)</f>
        <v>0</v>
      </c>
      <c r="DG93" s="405" t="s">
        <v>3010</v>
      </c>
      <c r="DH93" s="404"/>
      <c r="DI93" s="404"/>
      <c r="DJ93" s="404"/>
      <c r="DK93" s="182"/>
      <c r="DM93" s="2"/>
      <c r="DN93" s="37" t="s">
        <v>3231</v>
      </c>
      <c r="DO93" s="37" t="s">
        <v>3231</v>
      </c>
      <c r="DP93" s="37" t="s">
        <v>3231</v>
      </c>
      <c r="DQ93" s="37" t="s">
        <v>3556</v>
      </c>
      <c r="DR93" s="37" t="s">
        <v>744</v>
      </c>
      <c r="DS93" s="22"/>
      <c r="DT93" s="6"/>
      <c r="DZ93" s="48"/>
    </row>
    <row r="94" spans="9:130" ht="15.75" thickBot="1">
      <c r="I94" s="22"/>
      <c r="J94" s="156" t="s">
        <v>297</v>
      </c>
      <c r="K94" s="156" t="s">
        <v>297</v>
      </c>
      <c r="L94" s="22">
        <v>15</v>
      </c>
      <c r="M94" s="22">
        <v>1</v>
      </c>
      <c r="N94" s="22">
        <v>56.8</v>
      </c>
      <c r="O94" s="22">
        <v>40</v>
      </c>
      <c r="P94" s="22">
        <v>23</v>
      </c>
      <c r="Q94" s="22">
        <v>26</v>
      </c>
      <c r="R94" s="22" t="s">
        <v>298</v>
      </c>
      <c r="S94" s="22" t="s">
        <v>299</v>
      </c>
      <c r="AB94" s="5"/>
      <c r="AI94" s="375"/>
      <c r="AJ94" s="6"/>
      <c r="AK94" s="6"/>
      <c r="AL94" s="6"/>
      <c r="AM94" s="6"/>
      <c r="AN94" s="376"/>
      <c r="AO94" s="376"/>
      <c r="AP94" s="422" t="s">
        <v>2793</v>
      </c>
      <c r="AQ94" s="433">
        <v>1</v>
      </c>
      <c r="AR94" s="73" t="s">
        <v>3340</v>
      </c>
      <c r="AS94" s="376"/>
      <c r="AT94" s="376"/>
      <c r="AU94" s="376"/>
      <c r="AV94" s="376"/>
      <c r="AW94" s="6"/>
      <c r="AX94" s="6"/>
      <c r="AY94" s="6"/>
      <c r="AZ94" s="6"/>
      <c r="BA94" s="6"/>
      <c r="BB94" s="6"/>
      <c r="BC94" s="6"/>
      <c r="BD94" s="97"/>
      <c r="BN94" s="97"/>
      <c r="BO94" s="166"/>
      <c r="BQ94" s="132"/>
      <c r="BR94" s="244">
        <v>3</v>
      </c>
      <c r="BS94" s="258" t="s">
        <v>3131</v>
      </c>
      <c r="BT94" s="258" t="s">
        <v>3129</v>
      </c>
      <c r="BY94" s="244">
        <f>CL141</f>
        <v>0</v>
      </c>
      <c r="BZ94" s="1" t="s">
        <v>3204</v>
      </c>
      <c r="CB94" s="65">
        <f t="shared" si="5"/>
        <v>0</v>
      </c>
      <c r="CJ94" s="123"/>
      <c r="CK94" s="130" t="s">
        <v>3036</v>
      </c>
      <c r="CL94" s="132">
        <f>IF(CL92=CM92,1,0)</f>
        <v>1</v>
      </c>
      <c r="CM94" s="127"/>
      <c r="CN94" s="130" t="s">
        <v>3036</v>
      </c>
      <c r="CO94" s="132">
        <f>IF(CO92=CP92,1,0)</f>
        <v>1</v>
      </c>
      <c r="CP94" s="127"/>
      <c r="CQ94" s="6"/>
      <c r="CR94" s="138"/>
      <c r="CS94" s="38" t="s">
        <v>3082</v>
      </c>
      <c r="CT94" s="127">
        <f>IF(CT93=0,0,CT93)</f>
        <v>-24</v>
      </c>
      <c r="CW94" s="170"/>
      <c r="CZ94" s="235"/>
      <c r="DC94" s="182"/>
      <c r="DE94" s="1" t="s">
        <v>2944</v>
      </c>
      <c r="DF94" s="406">
        <f>IF(DF93&lt;100,DF93,0)</f>
        <v>0</v>
      </c>
      <c r="DG94" s="1" t="s">
        <v>2942</v>
      </c>
      <c r="DH94" s="407">
        <f t="shared" ref="DH94:DH102" si="6">IF(DF95=0,DF94,0)</f>
        <v>0</v>
      </c>
      <c r="DI94" s="1" t="s">
        <v>2947</v>
      </c>
      <c r="DJ94" s="170">
        <f>IF(DH94&gt;0,90,0)</f>
        <v>0</v>
      </c>
      <c r="DK94" s="182"/>
      <c r="DM94" s="2"/>
      <c r="DN94" s="37" t="s">
        <v>3559</v>
      </c>
      <c r="DO94" s="37" t="s">
        <v>3559</v>
      </c>
      <c r="DP94" s="37" t="s">
        <v>761</v>
      </c>
      <c r="DQ94" s="37" t="s">
        <v>3560</v>
      </c>
      <c r="DR94" s="37" t="s">
        <v>762</v>
      </c>
      <c r="DS94" s="22"/>
      <c r="DT94" s="6"/>
      <c r="DZ94" s="48"/>
    </row>
    <row r="95" spans="9:130" ht="15.75" thickBot="1">
      <c r="I95" s="22"/>
      <c r="J95" s="156" t="s">
        <v>300</v>
      </c>
      <c r="K95" s="156" t="s">
        <v>300</v>
      </c>
      <c r="L95" s="22">
        <v>14</v>
      </c>
      <c r="M95" s="22">
        <v>32</v>
      </c>
      <c r="N95" s="22">
        <v>4.7</v>
      </c>
      <c r="O95" s="22">
        <v>38</v>
      </c>
      <c r="P95" s="22">
        <v>18</v>
      </c>
      <c r="Q95" s="22">
        <v>30</v>
      </c>
      <c r="R95" s="22" t="s">
        <v>301</v>
      </c>
      <c r="S95" s="22" t="s">
        <v>302</v>
      </c>
      <c r="AB95" s="5"/>
      <c r="AI95" s="375"/>
      <c r="AJ95" s="6"/>
      <c r="AK95" s="6"/>
      <c r="AL95" s="6"/>
      <c r="AM95" s="6"/>
      <c r="AN95" s="376"/>
      <c r="AO95" s="376"/>
      <c r="AP95" s="422" t="s">
        <v>2796</v>
      </c>
      <c r="AQ95" s="430">
        <v>38.7836</v>
      </c>
      <c r="AR95" s="73" t="s">
        <v>3343</v>
      </c>
      <c r="AS95" s="376"/>
      <c r="AT95" s="376"/>
      <c r="AU95" s="376"/>
      <c r="AV95" s="376"/>
      <c r="AW95" s="6"/>
      <c r="AX95" s="6"/>
      <c r="AY95" s="6"/>
      <c r="AZ95" s="6"/>
      <c r="BA95" s="6"/>
      <c r="BB95" s="6"/>
      <c r="BC95" s="6"/>
      <c r="BD95" s="97"/>
      <c r="BN95" s="97"/>
      <c r="BO95" s="166"/>
      <c r="BQ95" s="132"/>
      <c r="BR95" s="244">
        <v>4</v>
      </c>
      <c r="BS95" s="258" t="s">
        <v>3131</v>
      </c>
      <c r="BT95" s="258" t="s">
        <v>3130</v>
      </c>
      <c r="BY95" s="244">
        <f>CO138</f>
        <v>0</v>
      </c>
      <c r="BZ95" s="1" t="s">
        <v>3204</v>
      </c>
      <c r="CB95" s="65">
        <f t="shared" si="5"/>
        <v>0</v>
      </c>
      <c r="CJ95" s="123"/>
      <c r="CK95" s="130"/>
      <c r="CL95" s="132"/>
      <c r="CM95" s="127"/>
      <c r="CN95" s="130"/>
      <c r="CO95" s="132"/>
      <c r="CP95" s="127"/>
      <c r="CQ95" s="6"/>
      <c r="CR95" s="138"/>
      <c r="CS95" s="38" t="s">
        <v>3083</v>
      </c>
      <c r="CT95" s="143">
        <f>IF(CT94&gt;0,CT94,CT91)</f>
        <v>0</v>
      </c>
      <c r="CW95" s="170"/>
      <c r="CY95" s="108" t="s">
        <v>3028</v>
      </c>
      <c r="CZ95" s="235"/>
      <c r="DC95" s="182"/>
      <c r="DE95" s="1" t="s">
        <v>2948</v>
      </c>
      <c r="DF95" s="406">
        <f>IF(DF93&lt;90,DF93,0)</f>
        <v>0</v>
      </c>
      <c r="DG95" s="1" t="s">
        <v>2942</v>
      </c>
      <c r="DH95" s="407">
        <f t="shared" si="6"/>
        <v>0</v>
      </c>
      <c r="DI95" s="1" t="s">
        <v>2949</v>
      </c>
      <c r="DJ95" s="170">
        <f>IF(DH95&gt;0,80,0)</f>
        <v>0</v>
      </c>
      <c r="DK95" s="182"/>
      <c r="DM95" s="2"/>
      <c r="DN95" s="37" t="s">
        <v>761</v>
      </c>
      <c r="DO95" s="37" t="s">
        <v>761</v>
      </c>
      <c r="DP95" s="37" t="s">
        <v>761</v>
      </c>
      <c r="DQ95" s="37" t="s">
        <v>3560</v>
      </c>
      <c r="DR95" s="37" t="s">
        <v>762</v>
      </c>
      <c r="DS95" s="22"/>
      <c r="DT95" s="6"/>
      <c r="DZ95" s="48"/>
    </row>
    <row r="96" spans="9:130" ht="15.75" thickBot="1">
      <c r="I96" s="22"/>
      <c r="J96" s="156" t="s">
        <v>303</v>
      </c>
      <c r="K96" s="156" t="s">
        <v>303</v>
      </c>
      <c r="L96" s="22">
        <v>15</v>
      </c>
      <c r="M96" s="22">
        <v>15</v>
      </c>
      <c r="N96" s="22">
        <v>30.2</v>
      </c>
      <c r="O96" s="22">
        <v>33</v>
      </c>
      <c r="P96" s="22">
        <v>18</v>
      </c>
      <c r="Q96" s="22">
        <v>53</v>
      </c>
      <c r="R96" s="22" t="s">
        <v>304</v>
      </c>
      <c r="S96" s="22" t="s">
        <v>305</v>
      </c>
      <c r="AB96" s="5"/>
      <c r="AI96" s="375"/>
      <c r="AJ96" s="6"/>
      <c r="AK96" s="6"/>
      <c r="AL96" s="6"/>
      <c r="AM96" s="6"/>
      <c r="AN96" s="376"/>
      <c r="AO96" s="376"/>
      <c r="AP96" s="446" t="s">
        <v>1195</v>
      </c>
      <c r="AQ96" s="436"/>
      <c r="AR96" s="73" t="s">
        <v>3341</v>
      </c>
      <c r="AS96" s="376"/>
      <c r="AT96" s="376"/>
      <c r="AU96" s="376"/>
      <c r="AV96" s="376"/>
      <c r="AW96" s="6"/>
      <c r="AX96" s="6"/>
      <c r="AY96" s="6"/>
      <c r="AZ96" s="6"/>
      <c r="BA96" s="6"/>
      <c r="BB96" s="6"/>
      <c r="BC96" s="6"/>
      <c r="BD96" s="97"/>
      <c r="BN96" s="97"/>
      <c r="BO96" s="166"/>
      <c r="BQ96" s="132"/>
      <c r="BR96" s="244">
        <v>5</v>
      </c>
      <c r="BS96" s="258" t="s">
        <v>3131</v>
      </c>
      <c r="BT96" s="258" t="s">
        <v>3132</v>
      </c>
      <c r="BY96" s="244">
        <f>CO140</f>
        <v>0</v>
      </c>
      <c r="BZ96" s="1" t="s">
        <v>3204</v>
      </c>
      <c r="CB96" s="65">
        <f t="shared" si="5"/>
        <v>0</v>
      </c>
      <c r="CJ96" s="123"/>
      <c r="CK96" s="38" t="s">
        <v>2809</v>
      </c>
      <c r="CL96" s="65" t="str">
        <f>CL84</f>
        <v/>
      </c>
      <c r="CM96" s="127"/>
      <c r="CN96" s="38" t="s">
        <v>2809</v>
      </c>
      <c r="CO96" s="65" t="str">
        <f>CO84</f>
        <v/>
      </c>
      <c r="CP96" s="127"/>
      <c r="CQ96" s="6"/>
      <c r="CR96" s="138"/>
      <c r="CS96" s="38"/>
      <c r="CT96" s="127"/>
      <c r="CW96" s="170"/>
      <c r="CY96" s="108" t="s">
        <v>3029</v>
      </c>
      <c r="CZ96" s="235"/>
      <c r="DC96" s="182"/>
      <c r="DE96" s="1" t="s">
        <v>2950</v>
      </c>
      <c r="DF96" s="406">
        <f>IF(DF93&lt;80,DF93,0)</f>
        <v>0</v>
      </c>
      <c r="DG96" s="1" t="s">
        <v>2942</v>
      </c>
      <c r="DH96" s="407">
        <f t="shared" si="6"/>
        <v>0</v>
      </c>
      <c r="DI96" s="1" t="s">
        <v>2951</v>
      </c>
      <c r="DJ96" s="170">
        <f>IF(DH96&gt;0,70,0)</f>
        <v>0</v>
      </c>
      <c r="DK96" s="182"/>
      <c r="DM96" s="2"/>
      <c r="DN96" s="37" t="s">
        <v>3561</v>
      </c>
      <c r="DO96" s="37" t="s">
        <v>3561</v>
      </c>
      <c r="DP96" s="37" t="s">
        <v>766</v>
      </c>
      <c r="DQ96" s="37" t="s">
        <v>3562</v>
      </c>
      <c r="DR96" s="37" t="s">
        <v>3563</v>
      </c>
      <c r="DS96" s="22"/>
      <c r="DT96" s="6"/>
      <c r="DZ96" s="48"/>
    </row>
    <row r="97" spans="9:130">
      <c r="I97" s="22"/>
      <c r="J97" s="156" t="s">
        <v>306</v>
      </c>
      <c r="K97" s="156" t="s">
        <v>306</v>
      </c>
      <c r="L97" s="22">
        <v>14</v>
      </c>
      <c r="M97" s="22">
        <v>44</v>
      </c>
      <c r="N97" s="22">
        <v>59.2</v>
      </c>
      <c r="O97" s="22">
        <v>27</v>
      </c>
      <c r="P97" s="22">
        <v>4</v>
      </c>
      <c r="Q97" s="22">
        <v>27</v>
      </c>
      <c r="R97" s="22" t="s">
        <v>307</v>
      </c>
      <c r="S97" s="22" t="s">
        <v>308</v>
      </c>
      <c r="AB97" s="5"/>
      <c r="AI97" s="375"/>
      <c r="AJ97" s="6"/>
      <c r="AK97" s="6"/>
      <c r="AL97" s="6"/>
      <c r="AM97" s="6"/>
      <c r="AN97" s="376"/>
      <c r="AO97" s="376"/>
      <c r="AP97" s="439" t="s">
        <v>1196</v>
      </c>
      <c r="AQ97" s="413"/>
      <c r="AR97" s="73" t="s">
        <v>3342</v>
      </c>
      <c r="AS97" s="376"/>
      <c r="AT97" s="376"/>
      <c r="AU97" s="376"/>
      <c r="AV97" s="376"/>
      <c r="AW97" s="6"/>
      <c r="AX97" s="6"/>
      <c r="AY97" s="6"/>
      <c r="AZ97" s="6"/>
      <c r="BA97" s="6"/>
      <c r="BB97" s="6"/>
      <c r="BC97" s="6"/>
      <c r="BD97" s="97"/>
      <c r="BN97" s="97"/>
      <c r="BO97" s="166"/>
      <c r="BQ97" s="132"/>
      <c r="BR97" s="244">
        <v>6</v>
      </c>
      <c r="BS97" s="258" t="s">
        <v>3131</v>
      </c>
      <c r="BT97" s="258" t="s">
        <v>3133</v>
      </c>
      <c r="BY97" s="244">
        <f>IF(Y62="ωωωωω",7,0)</f>
        <v>0</v>
      </c>
      <c r="BZ97" s="1" t="s">
        <v>3204</v>
      </c>
      <c r="CB97" s="65">
        <f t="shared" ref="CB97" si="7">IF(BY97=0,0,1)</f>
        <v>0</v>
      </c>
      <c r="CJ97" s="123"/>
      <c r="CK97" s="38" t="s">
        <v>2825</v>
      </c>
      <c r="CL97" s="128" t="b">
        <f>ISNUMBER(CL96)</f>
        <v>0</v>
      </c>
      <c r="CM97" s="127" t="b">
        <v>0</v>
      </c>
      <c r="CN97" s="38" t="s">
        <v>2825</v>
      </c>
      <c r="CO97" s="128" t="b">
        <f>ISNUMBER(CO96)</f>
        <v>0</v>
      </c>
      <c r="CP97" s="127" t="b">
        <v>0</v>
      </c>
      <c r="CQ97" s="6"/>
      <c r="CR97" s="138"/>
      <c r="CS97" s="133" t="s">
        <v>3084</v>
      </c>
      <c r="CT97" s="127"/>
      <c r="CW97" s="170"/>
      <c r="CY97" s="108" t="s">
        <v>2883</v>
      </c>
      <c r="CZ97" s="235"/>
      <c r="DC97" s="182"/>
      <c r="DE97" s="1" t="s">
        <v>2952</v>
      </c>
      <c r="DF97" s="406">
        <f>IF(DF93&lt;70,DF93,0)</f>
        <v>0</v>
      </c>
      <c r="DG97" s="1" t="s">
        <v>2942</v>
      </c>
      <c r="DH97" s="407">
        <f t="shared" si="6"/>
        <v>0</v>
      </c>
      <c r="DI97" s="1" t="s">
        <v>2953</v>
      </c>
      <c r="DJ97" s="170">
        <f>IF(DH97&gt;0,60,0)</f>
        <v>0</v>
      </c>
      <c r="DK97" s="182"/>
      <c r="DM97" s="2"/>
      <c r="DN97" s="37" t="s">
        <v>766</v>
      </c>
      <c r="DO97" s="37" t="s">
        <v>766</v>
      </c>
      <c r="DP97" s="37" t="s">
        <v>766</v>
      </c>
      <c r="DQ97" s="37" t="s">
        <v>3562</v>
      </c>
      <c r="DR97" s="37" t="s">
        <v>3563</v>
      </c>
      <c r="DS97" s="22"/>
      <c r="DT97" s="6"/>
      <c r="DZ97" s="48"/>
    </row>
    <row r="98" spans="9:130">
      <c r="I98" s="22"/>
      <c r="J98" s="156" t="s">
        <v>309</v>
      </c>
      <c r="K98" s="156" t="s">
        <v>309</v>
      </c>
      <c r="L98" s="22">
        <v>14</v>
      </c>
      <c r="M98" s="22">
        <v>41</v>
      </c>
      <c r="N98" s="22">
        <v>9</v>
      </c>
      <c r="O98" s="22">
        <v>13</v>
      </c>
      <c r="P98" s="22">
        <v>43</v>
      </c>
      <c r="Q98" s="22">
        <v>42</v>
      </c>
      <c r="R98" s="22" t="s">
        <v>310</v>
      </c>
      <c r="S98" s="22" t="s">
        <v>311</v>
      </c>
      <c r="AB98" s="5"/>
      <c r="AI98" s="375"/>
      <c r="AJ98" s="6"/>
      <c r="AK98" s="6"/>
      <c r="AL98" s="6"/>
      <c r="AM98" s="6"/>
      <c r="AN98" s="376"/>
      <c r="AO98" s="376"/>
      <c r="AP98" s="73" t="s">
        <v>3344</v>
      </c>
      <c r="AQ98" s="376"/>
      <c r="AS98" s="376"/>
      <c r="AT98" s="376"/>
      <c r="AU98" s="376"/>
      <c r="AV98" s="376"/>
      <c r="AW98" s="6"/>
      <c r="AX98" s="6"/>
      <c r="AY98" s="6"/>
      <c r="AZ98" s="6"/>
      <c r="BA98" s="6"/>
      <c r="BB98" s="6"/>
      <c r="BC98" s="6"/>
      <c r="BD98" s="97"/>
      <c r="BN98" s="97"/>
      <c r="BO98" s="166"/>
      <c r="BQ98" s="132"/>
      <c r="BR98" s="244">
        <v>7</v>
      </c>
      <c r="BS98" s="258" t="s">
        <v>3262</v>
      </c>
      <c r="BT98" s="258" t="s">
        <v>3263</v>
      </c>
      <c r="BY98" s="244">
        <f>CZ118</f>
        <v>0</v>
      </c>
      <c r="BZ98" s="1" t="s">
        <v>3204</v>
      </c>
      <c r="CB98" s="65">
        <f t="shared" ref="CB98" si="8">IF(BY98=0,0,1)</f>
        <v>0</v>
      </c>
      <c r="CJ98" s="123"/>
      <c r="CK98" s="38" t="s">
        <v>2866</v>
      </c>
      <c r="CL98" s="129">
        <f>IF(CL97=CM97,0,CL96)</f>
        <v>0</v>
      </c>
      <c r="CM98" s="127"/>
      <c r="CN98" s="38" t="s">
        <v>2866</v>
      </c>
      <c r="CO98" s="129">
        <f>IF(CO97=CP97,0,CO96)</f>
        <v>0</v>
      </c>
      <c r="CP98" s="127"/>
      <c r="CQ98" s="6"/>
      <c r="CR98" s="138"/>
      <c r="CS98" s="38" t="s">
        <v>3085</v>
      </c>
      <c r="CT98" s="127">
        <f>CT85*15</f>
        <v>0</v>
      </c>
      <c r="CW98" s="170"/>
      <c r="CY98" s="108"/>
      <c r="CZ98" s="235"/>
      <c r="DC98" s="182"/>
      <c r="DE98" s="1" t="s">
        <v>2954</v>
      </c>
      <c r="DF98" s="406">
        <f>IF(DF93&lt;60,DF93,0)</f>
        <v>0</v>
      </c>
      <c r="DG98" s="1" t="s">
        <v>2942</v>
      </c>
      <c r="DH98" s="407">
        <f t="shared" si="6"/>
        <v>0</v>
      </c>
      <c r="DI98" s="1" t="s">
        <v>2955</v>
      </c>
      <c r="DJ98" s="170">
        <f>IF(DH98&gt;0,50,0)</f>
        <v>0</v>
      </c>
      <c r="DK98" s="182"/>
      <c r="DM98" s="2"/>
      <c r="DN98" s="37" t="s">
        <v>3564</v>
      </c>
      <c r="DO98" s="37" t="s">
        <v>3564</v>
      </c>
      <c r="DP98" s="37" t="s">
        <v>789</v>
      </c>
      <c r="DQ98" s="37" t="s">
        <v>3565</v>
      </c>
      <c r="DR98" s="37" t="s">
        <v>790</v>
      </c>
      <c r="DS98" s="22"/>
      <c r="DT98" s="6"/>
      <c r="DZ98" s="48"/>
    </row>
    <row r="99" spans="9:130">
      <c r="I99" s="22"/>
      <c r="J99" s="156" t="s">
        <v>312</v>
      </c>
      <c r="K99" s="156" t="s">
        <v>312</v>
      </c>
      <c r="L99" s="22">
        <v>13</v>
      </c>
      <c r="M99" s="22">
        <v>54</v>
      </c>
      <c r="N99" s="22">
        <v>41</v>
      </c>
      <c r="O99" s="22">
        <v>18</v>
      </c>
      <c r="P99" s="22">
        <v>23</v>
      </c>
      <c r="Q99" s="22">
        <v>52</v>
      </c>
      <c r="R99" s="22" t="s">
        <v>313</v>
      </c>
      <c r="S99" s="22" t="s">
        <v>314</v>
      </c>
      <c r="AB99" s="5"/>
      <c r="AI99" s="375"/>
      <c r="AJ99" s="6"/>
      <c r="AK99" s="6"/>
      <c r="AL99" s="6"/>
      <c r="AM99" s="6"/>
      <c r="AN99" s="376"/>
      <c r="AO99" s="376"/>
      <c r="AP99" s="73" t="s">
        <v>3345</v>
      </c>
      <c r="AR99" s="73"/>
      <c r="AS99" s="376"/>
      <c r="AT99" s="376"/>
      <c r="AU99" s="376"/>
      <c r="AV99" s="376"/>
      <c r="AW99" s="6"/>
      <c r="AX99" s="6"/>
      <c r="AY99" s="6"/>
      <c r="AZ99" s="6"/>
      <c r="BA99" s="6"/>
      <c r="BB99" s="6"/>
      <c r="BC99" s="6"/>
      <c r="BD99" s="97"/>
      <c r="BN99" s="97"/>
      <c r="BO99" s="166"/>
      <c r="BQ99" s="132"/>
      <c r="BR99" s="244">
        <v>8</v>
      </c>
      <c r="BS99" s="258" t="s">
        <v>3276</v>
      </c>
      <c r="BT99" s="258" t="s">
        <v>3277</v>
      </c>
      <c r="BX99" s="200" t="s">
        <v>3107</v>
      </c>
      <c r="BY99" s="200">
        <f>BY91+BY92+BY93+BY94+BY95+BY96+BY97+BY98</f>
        <v>0</v>
      </c>
      <c r="CA99" s="1" t="s">
        <v>3150</v>
      </c>
      <c r="CB99" s="1">
        <f>CB91+CB92+CB93+CB94+CB95+CB96+CB97+CB98</f>
        <v>0</v>
      </c>
      <c r="CJ99" s="123"/>
      <c r="CK99" s="130" t="s">
        <v>3036</v>
      </c>
      <c r="CL99" s="131">
        <f>IF(CL97=CM97,1,0)</f>
        <v>1</v>
      </c>
      <c r="CM99" s="127"/>
      <c r="CN99" s="130" t="s">
        <v>3036</v>
      </c>
      <c r="CO99" s="131">
        <f>IF(CO97=CP97,1,0)</f>
        <v>1</v>
      </c>
      <c r="CP99" s="127"/>
      <c r="CQ99" s="6"/>
      <c r="CR99" s="138"/>
      <c r="CS99" s="38" t="s">
        <v>3086</v>
      </c>
      <c r="CT99" s="225">
        <f>SIN(RADIANS(CT98))</f>
        <v>0</v>
      </c>
      <c r="CW99" s="170"/>
      <c r="CY99" s="273" t="s">
        <v>3264</v>
      </c>
      <c r="CZ99" s="235">
        <f>CL71</f>
        <v>0</v>
      </c>
      <c r="DC99" s="182"/>
      <c r="DE99" s="1" t="s">
        <v>2956</v>
      </c>
      <c r="DF99" s="406">
        <f>IF(DF93&lt;50,DF93,0)</f>
        <v>0</v>
      </c>
      <c r="DG99" s="1" t="s">
        <v>2942</v>
      </c>
      <c r="DH99" s="407">
        <f t="shared" si="6"/>
        <v>0</v>
      </c>
      <c r="DI99" s="1" t="s">
        <v>2957</v>
      </c>
      <c r="DJ99" s="170">
        <f>IF(DH99&gt;0,40,0)</f>
        <v>0</v>
      </c>
      <c r="DK99" s="182"/>
      <c r="DM99" s="2"/>
      <c r="DN99" s="37" t="s">
        <v>3566</v>
      </c>
      <c r="DO99" s="37" t="s">
        <v>3566</v>
      </c>
      <c r="DP99" s="37" t="s">
        <v>789</v>
      </c>
      <c r="DQ99" s="37" t="s">
        <v>3565</v>
      </c>
      <c r="DR99" s="37" t="s">
        <v>790</v>
      </c>
      <c r="DS99" s="22"/>
      <c r="DT99" s="6"/>
      <c r="DZ99" s="48"/>
    </row>
    <row r="100" spans="9:130">
      <c r="I100" s="22"/>
      <c r="J100" s="156" t="s">
        <v>315</v>
      </c>
      <c r="K100" s="156" t="s">
        <v>315</v>
      </c>
      <c r="L100" s="22">
        <v>14</v>
      </c>
      <c r="M100" s="22">
        <v>25</v>
      </c>
      <c r="N100" s="22">
        <v>11.8</v>
      </c>
      <c r="O100" s="22">
        <v>51</v>
      </c>
      <c r="P100" s="22">
        <v>51</v>
      </c>
      <c r="Q100" s="22">
        <v>3</v>
      </c>
      <c r="R100" s="22" t="s">
        <v>316</v>
      </c>
      <c r="S100" s="22" t="s">
        <v>317</v>
      </c>
      <c r="AB100" s="5"/>
      <c r="AI100" s="375"/>
      <c r="AJ100" s="6"/>
      <c r="AK100" s="6"/>
      <c r="AL100" s="6"/>
      <c r="AM100" s="6"/>
      <c r="AN100" s="376"/>
      <c r="AO100" s="376"/>
      <c r="AP100" s="73"/>
      <c r="AR100" s="73"/>
      <c r="AS100" s="376"/>
      <c r="AT100" s="376"/>
      <c r="AU100" s="376"/>
      <c r="AV100" s="376"/>
      <c r="AW100" s="6"/>
      <c r="AX100" s="6"/>
      <c r="AY100" s="6"/>
      <c r="AZ100" s="6"/>
      <c r="BA100" s="6"/>
      <c r="BB100" s="6"/>
      <c r="BC100" s="6"/>
      <c r="BD100" s="97"/>
      <c r="BN100" s="97"/>
      <c r="BO100" s="166"/>
      <c r="BQ100" s="132"/>
      <c r="BR100" s="244">
        <v>1000</v>
      </c>
      <c r="BS100" s="258" t="s">
        <v>3131</v>
      </c>
      <c r="BT100" s="65" t="s">
        <v>3142</v>
      </c>
      <c r="CJ100" s="123"/>
      <c r="CK100" s="38" t="s">
        <v>2867</v>
      </c>
      <c r="CL100" s="131">
        <f>CL99+CL94+CL89</f>
        <v>3</v>
      </c>
      <c r="CM100" s="127"/>
      <c r="CN100" s="38" t="s">
        <v>2867</v>
      </c>
      <c r="CO100" s="131">
        <f>CO99+CO94+CO89</f>
        <v>3</v>
      </c>
      <c r="CP100" s="127"/>
      <c r="CQ100" s="6"/>
      <c r="CR100" s="138"/>
      <c r="CS100" s="38" t="s">
        <v>3087</v>
      </c>
      <c r="CT100" s="127">
        <f>CT95*15</f>
        <v>0</v>
      </c>
      <c r="CW100" s="170"/>
      <c r="CY100" s="273" t="s">
        <v>3265</v>
      </c>
      <c r="CZ100" s="235">
        <f>CO69</f>
        <v>0</v>
      </c>
      <c r="DC100" s="182"/>
      <c r="DE100" s="1" t="s">
        <v>2958</v>
      </c>
      <c r="DF100" s="406">
        <f>IF(DF93&lt;40,DF93,0)</f>
        <v>0</v>
      </c>
      <c r="DG100" s="1" t="s">
        <v>2942</v>
      </c>
      <c r="DH100" s="407">
        <f t="shared" si="6"/>
        <v>0</v>
      </c>
      <c r="DI100" s="1" t="s">
        <v>2959</v>
      </c>
      <c r="DJ100" s="170">
        <f>IF(DH100&gt;0,30,0)</f>
        <v>0</v>
      </c>
      <c r="DK100" s="182"/>
      <c r="DM100" s="2"/>
      <c r="DN100" s="37" t="s">
        <v>3567</v>
      </c>
      <c r="DO100" s="37" t="s">
        <v>3567</v>
      </c>
      <c r="DP100" s="37" t="s">
        <v>789</v>
      </c>
      <c r="DQ100" s="37" t="s">
        <v>3565</v>
      </c>
      <c r="DR100" s="37" t="s">
        <v>790</v>
      </c>
      <c r="DS100" s="22"/>
      <c r="DT100" s="6"/>
      <c r="DZ100" s="48"/>
    </row>
    <row r="101" spans="9:130">
      <c r="I101" s="22"/>
      <c r="J101" s="156" t="s">
        <v>318</v>
      </c>
      <c r="K101" s="156" t="s">
        <v>318</v>
      </c>
      <c r="L101" s="22">
        <v>14</v>
      </c>
      <c r="M101" s="22">
        <v>13</v>
      </c>
      <c r="N101" s="22">
        <v>29</v>
      </c>
      <c r="O101" s="22">
        <v>51</v>
      </c>
      <c r="P101" s="22">
        <v>47</v>
      </c>
      <c r="Q101" s="22">
        <v>24</v>
      </c>
      <c r="R101" s="22" t="s">
        <v>319</v>
      </c>
      <c r="S101" s="22" t="s">
        <v>320</v>
      </c>
      <c r="AB101" s="5"/>
      <c r="AI101" s="375"/>
      <c r="AJ101" s="6"/>
      <c r="AK101" s="6"/>
      <c r="AL101" s="6"/>
      <c r="AM101" s="6"/>
      <c r="AN101" s="376"/>
      <c r="AO101" s="376"/>
      <c r="AP101" s="73"/>
      <c r="AQ101" s="536" t="s">
        <v>3739</v>
      </c>
      <c r="AR101" s="376"/>
      <c r="AS101" s="376"/>
      <c r="AT101" s="414"/>
      <c r="AU101" s="415"/>
      <c r="AV101" s="376"/>
      <c r="AW101" s="6"/>
      <c r="AX101" s="6"/>
      <c r="AY101" s="6"/>
      <c r="AZ101" s="6"/>
      <c r="BA101" s="6"/>
      <c r="BB101" s="6"/>
      <c r="BC101" s="6"/>
      <c r="BD101" s="97"/>
      <c r="BN101" s="97"/>
      <c r="BO101" s="166"/>
      <c r="BQ101" s="132"/>
      <c r="BR101" s="132"/>
      <c r="BS101" s="271"/>
      <c r="BT101" s="128"/>
      <c r="CJ101" s="123"/>
      <c r="CK101" s="38" t="s">
        <v>3037</v>
      </c>
      <c r="CL101" s="207" t="str">
        <f>IF(CL100&gt;0,"Μη αναγνωρίσιμοι χαρακτήρες ","")</f>
        <v xml:space="preserve">Μη αναγνωρίσιμοι χαρακτήρες </v>
      </c>
      <c r="CM101" s="127"/>
      <c r="CN101" s="38" t="s">
        <v>3037</v>
      </c>
      <c r="CO101" s="207" t="str">
        <f>IF(CO100&gt;0,"Μη αναγνωρίσιμοι χαρακτήρες ","")</f>
        <v xml:space="preserve">Μη αναγνωρίσιμοι χαρακτήρες </v>
      </c>
      <c r="CP101" s="127"/>
      <c r="CQ101" s="6"/>
      <c r="CR101" s="138"/>
      <c r="CS101" s="38" t="s">
        <v>3086</v>
      </c>
      <c r="CT101" s="225">
        <f>SIN(RADIANS(CT100))</f>
        <v>0</v>
      </c>
      <c r="CW101" s="170"/>
      <c r="CY101" s="273" t="s">
        <v>3266</v>
      </c>
      <c r="CZ101" s="235">
        <f>CO137</f>
        <v>0</v>
      </c>
      <c r="DC101" s="182"/>
      <c r="DE101" s="1" t="s">
        <v>2960</v>
      </c>
      <c r="DF101" s="406">
        <f>IF(DF93&lt;30,DF93,0)</f>
        <v>0</v>
      </c>
      <c r="DG101" s="1" t="s">
        <v>2942</v>
      </c>
      <c r="DH101" s="407">
        <f t="shared" si="6"/>
        <v>0</v>
      </c>
      <c r="DI101" s="1" t="s">
        <v>2961</v>
      </c>
      <c r="DJ101" s="170">
        <f>IF(DH101&gt;0,20,0)</f>
        <v>0</v>
      </c>
      <c r="DK101" s="182"/>
      <c r="DM101" s="2"/>
      <c r="DN101" s="37" t="s">
        <v>789</v>
      </c>
      <c r="DO101" s="37" t="s">
        <v>789</v>
      </c>
      <c r="DP101" s="37" t="s">
        <v>789</v>
      </c>
      <c r="DQ101" s="37" t="s">
        <v>3565</v>
      </c>
      <c r="DR101" s="37" t="s">
        <v>790</v>
      </c>
      <c r="DS101" s="22"/>
      <c r="DT101" s="6"/>
      <c r="DZ101" s="48"/>
    </row>
    <row r="102" spans="9:130">
      <c r="I102" s="22"/>
      <c r="J102" s="156" t="s">
        <v>321</v>
      </c>
      <c r="K102" s="156" t="s">
        <v>321</v>
      </c>
      <c r="L102" s="22">
        <v>15</v>
      </c>
      <c r="M102" s="22">
        <v>24</v>
      </c>
      <c r="N102" s="22">
        <v>29.4</v>
      </c>
      <c r="O102" s="22">
        <v>37</v>
      </c>
      <c r="P102" s="22">
        <v>22</v>
      </c>
      <c r="Q102" s="22">
        <v>38</v>
      </c>
      <c r="R102" s="22" t="s">
        <v>322</v>
      </c>
      <c r="S102" s="22" t="s">
        <v>323</v>
      </c>
      <c r="AB102" s="5"/>
      <c r="AI102" s="375"/>
      <c r="AJ102" s="6"/>
      <c r="AK102" s="6"/>
      <c r="AL102" s="6"/>
      <c r="AM102" s="6"/>
      <c r="AN102" s="376"/>
      <c r="AO102" s="376"/>
      <c r="AP102" s="73"/>
      <c r="AQ102" s="376"/>
      <c r="AR102" s="376"/>
      <c r="AS102" s="376"/>
      <c r="AT102" s="414"/>
      <c r="AU102" s="415"/>
      <c r="AV102" s="376" t="s">
        <v>2069</v>
      </c>
      <c r="AW102" s="6"/>
      <c r="AX102" s="6"/>
      <c r="AY102" s="6"/>
      <c r="AZ102" s="6"/>
      <c r="BA102" s="6"/>
      <c r="BB102" s="6"/>
      <c r="BC102" s="6"/>
      <c r="BD102" s="97"/>
      <c r="BN102" s="97"/>
      <c r="BO102" s="166"/>
      <c r="BQ102" s="132"/>
      <c r="BR102" s="132"/>
      <c r="BS102" s="271"/>
      <c r="BT102" s="128"/>
      <c r="BY102" s="1" t="s">
        <v>3137</v>
      </c>
      <c r="CB102" s="106">
        <f>IF(CB99&gt;1,1000,BY99)</f>
        <v>0</v>
      </c>
      <c r="CJ102" s="123"/>
      <c r="CK102" s="38"/>
      <c r="CL102" s="6"/>
      <c r="CM102" s="127"/>
      <c r="CN102" s="38"/>
      <c r="CO102" s="6"/>
      <c r="CP102" s="127"/>
      <c r="CQ102" s="6"/>
      <c r="CR102" s="138"/>
      <c r="CS102" s="38" t="s">
        <v>3088</v>
      </c>
      <c r="CT102" s="127">
        <f>CT101-CT99</f>
        <v>0</v>
      </c>
      <c r="CW102" s="170"/>
      <c r="CY102" s="273" t="s">
        <v>3267</v>
      </c>
      <c r="CZ102" s="235">
        <f>CL139</f>
        <v>0</v>
      </c>
      <c r="DC102" s="182"/>
      <c r="DE102" s="1" t="s">
        <v>2962</v>
      </c>
      <c r="DF102" s="406">
        <f>IF(DF93&lt;20,DF93,0)</f>
        <v>0</v>
      </c>
      <c r="DG102" s="1" t="s">
        <v>2942</v>
      </c>
      <c r="DH102" s="407">
        <f t="shared" si="6"/>
        <v>0</v>
      </c>
      <c r="DI102" s="1" t="s">
        <v>2963</v>
      </c>
      <c r="DJ102" s="170">
        <f>IF(DH102&gt;0,10,0)</f>
        <v>0</v>
      </c>
      <c r="DK102" s="182"/>
      <c r="DM102" s="2"/>
      <c r="DN102" s="37" t="s">
        <v>3568</v>
      </c>
      <c r="DO102" s="37" t="s">
        <v>3568</v>
      </c>
      <c r="DP102" s="37" t="s">
        <v>821</v>
      </c>
      <c r="DQ102" s="37" t="s">
        <v>3569</v>
      </c>
      <c r="DR102" s="37" t="s">
        <v>822</v>
      </c>
      <c r="DS102" s="22"/>
      <c r="DT102" s="6"/>
      <c r="DZ102" s="48"/>
    </row>
    <row r="103" spans="9:130">
      <c r="I103" s="22"/>
      <c r="J103" s="156" t="s">
        <v>324</v>
      </c>
      <c r="K103" s="156" t="s">
        <v>324</v>
      </c>
      <c r="L103" s="22">
        <v>14</v>
      </c>
      <c r="M103" s="22">
        <v>51</v>
      </c>
      <c r="N103" s="22">
        <v>23.4</v>
      </c>
      <c r="O103" s="22">
        <v>19</v>
      </c>
      <c r="P103" s="22">
        <v>6</v>
      </c>
      <c r="Q103" s="22">
        <v>2</v>
      </c>
      <c r="R103" s="22" t="s">
        <v>325</v>
      </c>
      <c r="S103" s="22" t="s">
        <v>326</v>
      </c>
      <c r="AB103" s="5"/>
      <c r="AI103" s="375"/>
      <c r="AJ103" s="6"/>
      <c r="AK103" s="6"/>
      <c r="AL103" s="6"/>
      <c r="AM103" s="6"/>
      <c r="AN103" s="376"/>
      <c r="AO103" s="376"/>
      <c r="AP103" s="73" t="s">
        <v>3346</v>
      </c>
      <c r="AQ103" s="376"/>
      <c r="AR103" s="376"/>
      <c r="AS103" s="376"/>
      <c r="AT103" s="421" t="s">
        <v>2775</v>
      </c>
      <c r="AU103" s="422"/>
      <c r="AV103" s="376"/>
      <c r="AW103" s="6"/>
      <c r="AX103" s="6"/>
      <c r="AY103" s="6"/>
      <c r="AZ103" s="6"/>
      <c r="BA103" s="6"/>
      <c r="BB103" s="6"/>
      <c r="BC103" s="6"/>
      <c r="BD103" s="97"/>
      <c r="BN103" s="97"/>
      <c r="BO103" s="166"/>
      <c r="BQ103" s="132"/>
      <c r="BR103" s="132"/>
      <c r="BS103" s="271"/>
      <c r="BT103" s="128"/>
      <c r="CJ103" s="123"/>
      <c r="CK103" s="133" t="s">
        <v>3038</v>
      </c>
      <c r="CL103" s="128"/>
      <c r="CM103" s="127"/>
      <c r="CN103" s="133" t="s">
        <v>3038</v>
      </c>
      <c r="CO103" s="128"/>
      <c r="CP103" s="127"/>
      <c r="CQ103" s="6"/>
      <c r="CR103" s="138"/>
      <c r="CS103" s="38" t="s">
        <v>3089</v>
      </c>
      <c r="CT103" s="127">
        <f>SIN(RADIANS(23.45))</f>
        <v>0.39794863130761038</v>
      </c>
      <c r="CW103" s="170"/>
      <c r="CY103" s="1" t="s">
        <v>3268</v>
      </c>
      <c r="CZ103" s="296">
        <f>CZ99+CZ100+CZ101+CZ102</f>
        <v>0</v>
      </c>
      <c r="DC103" s="182"/>
      <c r="DE103" s="1" t="s">
        <v>2964</v>
      </c>
      <c r="DF103" s="406">
        <f>IF(DF93&lt;10,DF93,0)</f>
        <v>0</v>
      </c>
      <c r="DG103" s="1" t="s">
        <v>2943</v>
      </c>
      <c r="DH103" s="407">
        <f>DH94+DH95+DH96+DH97+DH98+DH99+DH100+DH101+DH102</f>
        <v>0</v>
      </c>
      <c r="DI103" s="1" t="s">
        <v>2943</v>
      </c>
      <c r="DJ103" s="170">
        <f>DJ94+DJ95+DJ96+DJ97+DJ98+DJ99+DJ100+DJ101+DJ102</f>
        <v>0</v>
      </c>
      <c r="DK103" s="182"/>
      <c r="DM103" s="2"/>
      <c r="DN103" s="37" t="s">
        <v>821</v>
      </c>
      <c r="DO103" s="37" t="s">
        <v>821</v>
      </c>
      <c r="DP103" s="37" t="s">
        <v>821</v>
      </c>
      <c r="DQ103" s="37" t="s">
        <v>3569</v>
      </c>
      <c r="DR103" s="37" t="s">
        <v>822</v>
      </c>
      <c r="DS103" s="22"/>
      <c r="DT103" s="6"/>
      <c r="DZ103" s="48"/>
    </row>
    <row r="104" spans="9:130" ht="15.75" thickBot="1">
      <c r="I104" s="22"/>
      <c r="J104" s="156" t="s">
        <v>327</v>
      </c>
      <c r="K104" s="156" t="s">
        <v>327</v>
      </c>
      <c r="L104" s="22">
        <v>14</v>
      </c>
      <c r="M104" s="22">
        <v>40</v>
      </c>
      <c r="N104" s="22">
        <v>43.6</v>
      </c>
      <c r="O104" s="22">
        <v>16</v>
      </c>
      <c r="P104" s="22">
        <v>25</v>
      </c>
      <c r="Q104" s="22">
        <v>6</v>
      </c>
      <c r="R104" s="22" t="s">
        <v>328</v>
      </c>
      <c r="S104" s="22" t="s">
        <v>329</v>
      </c>
      <c r="AB104" s="5"/>
      <c r="AI104" s="375"/>
      <c r="AJ104" s="6"/>
      <c r="AK104" s="6"/>
      <c r="AL104" s="6"/>
      <c r="AM104" s="6"/>
      <c r="AN104" s="376"/>
      <c r="AO104" s="376"/>
      <c r="AP104" s="73" t="s">
        <v>3348</v>
      </c>
      <c r="AQ104" s="376"/>
      <c r="AR104" s="376"/>
      <c r="AS104" s="376"/>
      <c r="AT104" s="608" t="s">
        <v>2778</v>
      </c>
      <c r="AU104" s="608"/>
      <c r="AV104" s="376"/>
      <c r="AW104" s="6"/>
      <c r="AX104" s="6"/>
      <c r="AY104" s="6"/>
      <c r="AZ104" s="6"/>
      <c r="BA104" s="6"/>
      <c r="BB104" s="6"/>
      <c r="BC104" s="6"/>
      <c r="BD104" s="97"/>
      <c r="BN104" s="97"/>
      <c r="BO104" s="166"/>
      <c r="BQ104" s="132"/>
      <c r="BR104" s="132"/>
      <c r="BS104" s="271"/>
      <c r="BT104" s="128"/>
      <c r="CJ104" s="123"/>
      <c r="CK104" s="38" t="s">
        <v>3039</v>
      </c>
      <c r="CL104" s="128"/>
      <c r="CM104" s="127"/>
      <c r="CN104" s="38" t="s">
        <v>3039</v>
      </c>
      <c r="CO104" s="128"/>
      <c r="CP104" s="127"/>
      <c r="CQ104" s="6"/>
      <c r="CR104" s="138"/>
      <c r="CS104" s="38" t="s">
        <v>3090</v>
      </c>
      <c r="CT104" s="127">
        <f>CT103*CT102</f>
        <v>0</v>
      </c>
      <c r="CW104" s="170"/>
      <c r="CY104" s="196" t="s">
        <v>2883</v>
      </c>
      <c r="CZ104" s="236"/>
      <c r="DC104" s="182"/>
      <c r="DG104" s="1" t="s">
        <v>2945</v>
      </c>
      <c r="DH104" s="408">
        <f>DH103-DJ103</f>
        <v>0</v>
      </c>
      <c r="DK104" s="182"/>
      <c r="DM104" s="2"/>
      <c r="DN104" s="37" t="s">
        <v>3570</v>
      </c>
      <c r="DO104" s="37" t="s">
        <v>3570</v>
      </c>
      <c r="DP104" s="37" t="s">
        <v>832</v>
      </c>
      <c r="DQ104" s="37" t="s">
        <v>3571</v>
      </c>
      <c r="DR104" s="37" t="s">
        <v>833</v>
      </c>
      <c r="DS104" s="22"/>
      <c r="DT104" s="6"/>
      <c r="DZ104" s="48"/>
    </row>
    <row r="105" spans="9:130" ht="15.75" thickBot="1">
      <c r="I105" s="24" t="s">
        <v>330</v>
      </c>
      <c r="J105" s="157" t="s">
        <v>331</v>
      </c>
      <c r="K105" s="157" t="s">
        <v>331</v>
      </c>
      <c r="L105" s="24" t="s">
        <v>39</v>
      </c>
      <c r="M105" s="24" t="s">
        <v>330</v>
      </c>
      <c r="N105" s="24" t="s">
        <v>330</v>
      </c>
      <c r="O105" s="24" t="s">
        <v>40</v>
      </c>
      <c r="P105" s="24" t="s">
        <v>332</v>
      </c>
      <c r="Q105" s="24" t="s">
        <v>332</v>
      </c>
      <c r="R105" s="24" t="s">
        <v>333</v>
      </c>
      <c r="S105" s="24" t="s">
        <v>332</v>
      </c>
      <c r="AB105" s="5"/>
      <c r="AI105" s="375"/>
      <c r="AJ105" s="6"/>
      <c r="AK105" s="6"/>
      <c r="AL105" s="6"/>
      <c r="AM105" s="6"/>
      <c r="AN105" s="376"/>
      <c r="AO105" s="376"/>
      <c r="AP105" s="73" t="s">
        <v>3349</v>
      </c>
      <c r="AQ105" s="376"/>
      <c r="AR105" s="376"/>
      <c r="AS105" s="376"/>
      <c r="AT105" s="422" t="s">
        <v>2780</v>
      </c>
      <c r="AU105" s="425">
        <v>18</v>
      </c>
      <c r="AV105" s="376"/>
      <c r="AW105" s="6"/>
      <c r="AX105" s="6"/>
      <c r="AY105" s="6"/>
      <c r="AZ105" s="6"/>
      <c r="BA105" s="6"/>
      <c r="BB105" s="6"/>
      <c r="BC105" s="6"/>
      <c r="BD105" s="97"/>
      <c r="BN105" s="97"/>
      <c r="BO105" s="166"/>
      <c r="BQ105" s="132"/>
      <c r="BR105" s="132"/>
      <c r="BS105" s="271"/>
      <c r="BT105" s="128"/>
      <c r="CJ105" s="123"/>
      <c r="CK105" s="38" t="s">
        <v>3040</v>
      </c>
      <c r="CL105" s="128">
        <f>IF(CL88&lt;0,0,1)</f>
        <v>1</v>
      </c>
      <c r="CM105" s="127"/>
      <c r="CN105" s="38" t="s">
        <v>3040</v>
      </c>
      <c r="CO105" s="128">
        <f>IF(CO88&lt;0,0,1)</f>
        <v>1</v>
      </c>
      <c r="CP105" s="127"/>
      <c r="CQ105" s="6"/>
      <c r="CR105" s="138"/>
      <c r="CS105" s="38" t="s">
        <v>3091</v>
      </c>
      <c r="CT105" s="226">
        <f>DEGREES(ASIN(RADIANS(DEGREES(CT104))))</f>
        <v>0</v>
      </c>
      <c r="CW105" s="170"/>
      <c r="CY105" s="235" t="s">
        <v>3269</v>
      </c>
      <c r="CZ105" s="180" t="str">
        <f>IF(CZ103=0,CZ86,"Βρέθηκαν")</f>
        <v/>
      </c>
      <c r="DC105" s="182"/>
      <c r="DD105" s="175"/>
      <c r="DE105" s="175" t="s">
        <v>3011</v>
      </c>
      <c r="DF105" s="65">
        <f>DF130</f>
        <v>0</v>
      </c>
      <c r="DH105" s="175"/>
      <c r="DK105" s="182"/>
      <c r="DM105" s="2"/>
      <c r="DN105" s="37" t="s">
        <v>832</v>
      </c>
      <c r="DO105" s="37" t="s">
        <v>832</v>
      </c>
      <c r="DP105" s="37" t="s">
        <v>832</v>
      </c>
      <c r="DQ105" s="37" t="s">
        <v>3571</v>
      </c>
      <c r="DR105" s="37" t="s">
        <v>833</v>
      </c>
      <c r="DS105" s="22"/>
      <c r="DT105" s="6"/>
      <c r="DZ105" s="48"/>
    </row>
    <row r="106" spans="9:130" ht="15.75" thickBot="1">
      <c r="I106" s="24" t="s">
        <v>334</v>
      </c>
      <c r="J106" s="157" t="s">
        <v>335</v>
      </c>
      <c r="K106" s="157" t="s">
        <v>335</v>
      </c>
      <c r="L106" s="24" t="s">
        <v>39</v>
      </c>
      <c r="M106" s="24" t="s">
        <v>334</v>
      </c>
      <c r="N106" s="24" t="s">
        <v>334</v>
      </c>
      <c r="O106" s="24" t="s">
        <v>40</v>
      </c>
      <c r="P106" s="24" t="s">
        <v>336</v>
      </c>
      <c r="Q106" s="24" t="s">
        <v>337</v>
      </c>
      <c r="R106" s="24" t="s">
        <v>338</v>
      </c>
      <c r="S106" s="24" t="s">
        <v>336</v>
      </c>
      <c r="AB106" s="5"/>
      <c r="AI106" s="375"/>
      <c r="AJ106" s="6"/>
      <c r="AK106" s="6"/>
      <c r="AL106" s="6"/>
      <c r="AM106" s="6"/>
      <c r="AN106" s="376"/>
      <c r="AO106" s="376"/>
      <c r="AP106" s="73" t="s">
        <v>3347</v>
      </c>
      <c r="AQ106" s="376"/>
      <c r="AR106" s="376"/>
      <c r="AS106" s="376"/>
      <c r="AT106" s="422" t="s">
        <v>2781</v>
      </c>
      <c r="AU106" s="426">
        <v>53</v>
      </c>
      <c r="AV106" s="376"/>
      <c r="AW106" s="6"/>
      <c r="AX106" s="6"/>
      <c r="AY106" s="6"/>
      <c r="AZ106" s="6"/>
      <c r="BA106" s="6"/>
      <c r="BB106" s="6"/>
      <c r="BC106" s="6"/>
      <c r="BD106" s="97"/>
      <c r="BN106" s="97"/>
      <c r="BO106" s="166"/>
      <c r="BR106" s="235"/>
      <c r="CJ106" s="123"/>
      <c r="CK106" s="38" t="s">
        <v>3041</v>
      </c>
      <c r="CL106" s="128">
        <f>IF(CL93&lt;0,0,1)</f>
        <v>1</v>
      </c>
      <c r="CM106" s="127"/>
      <c r="CN106" s="38" t="s">
        <v>3041</v>
      </c>
      <c r="CO106" s="128">
        <f>IF(CO93&lt;0,0,1)</f>
        <v>1</v>
      </c>
      <c r="CP106" s="127"/>
      <c r="CQ106" s="6"/>
      <c r="CR106" s="138"/>
      <c r="CS106" s="38" t="s">
        <v>3092</v>
      </c>
      <c r="CT106" s="143">
        <f>CT86+CT105</f>
        <v>0</v>
      </c>
      <c r="CW106" s="170"/>
      <c r="CY106" s="235" t="s">
        <v>3257</v>
      </c>
      <c r="CZ106" s="180" t="str">
        <f>IF(CZ103=0,CZ87,"")</f>
        <v/>
      </c>
      <c r="DC106" s="182"/>
      <c r="DE106" s="404" t="s">
        <v>3012</v>
      </c>
      <c r="DF106" s="195">
        <f>IF(DF105&lt;10,DF105,DH104)</f>
        <v>0</v>
      </c>
      <c r="DG106" s="405" t="s">
        <v>3013</v>
      </c>
      <c r="DH106" s="404"/>
      <c r="DI106" s="404"/>
      <c r="DJ106" s="404"/>
      <c r="DK106" s="182"/>
      <c r="DM106" s="2"/>
      <c r="DN106" s="37" t="s">
        <v>3572</v>
      </c>
      <c r="DO106" s="37" t="s">
        <v>3572</v>
      </c>
      <c r="DP106" s="37" t="s">
        <v>3232</v>
      </c>
      <c r="DQ106" s="37" t="s">
        <v>3573</v>
      </c>
      <c r="DR106" s="37" t="s">
        <v>874</v>
      </c>
      <c r="DS106" s="22"/>
      <c r="DT106" s="6"/>
      <c r="DZ106" s="48"/>
    </row>
    <row r="107" spans="9:130" ht="15.75" thickBot="1">
      <c r="I107" s="24" t="s">
        <v>339</v>
      </c>
      <c r="J107" s="157" t="s">
        <v>340</v>
      </c>
      <c r="K107" s="157" t="s">
        <v>340</v>
      </c>
      <c r="L107" s="24" t="s">
        <v>39</v>
      </c>
      <c r="M107" s="24" t="s">
        <v>339</v>
      </c>
      <c r="N107" s="24" t="s">
        <v>339</v>
      </c>
      <c r="O107" s="24" t="s">
        <v>40</v>
      </c>
      <c r="P107" s="24" t="s">
        <v>341</v>
      </c>
      <c r="Q107" s="24" t="s">
        <v>342</v>
      </c>
      <c r="R107" s="24" t="s">
        <v>343</v>
      </c>
      <c r="S107" s="24" t="s">
        <v>341</v>
      </c>
      <c r="AB107" s="5"/>
      <c r="AI107" s="375"/>
      <c r="AJ107" s="6"/>
      <c r="AK107" s="6"/>
      <c r="AL107" s="6"/>
      <c r="AM107" s="6"/>
      <c r="AN107" s="376"/>
      <c r="AO107" s="376"/>
      <c r="AP107" s="73"/>
      <c r="AQ107" s="376"/>
      <c r="AR107" s="376"/>
      <c r="AS107" s="376"/>
      <c r="AT107" s="422" t="s">
        <v>2783</v>
      </c>
      <c r="AU107" s="426">
        <v>35.1</v>
      </c>
      <c r="AV107" s="376"/>
      <c r="AW107" s="6"/>
      <c r="AX107" s="6"/>
      <c r="AY107" s="6"/>
      <c r="AZ107" s="6"/>
      <c r="BA107" s="6"/>
      <c r="BB107" s="6"/>
      <c r="BC107" s="6"/>
      <c r="BD107" s="97"/>
      <c r="BN107" s="97"/>
      <c r="BO107" s="166"/>
      <c r="BQ107" s="1" t="s">
        <v>3123</v>
      </c>
      <c r="BR107" s="243">
        <f>CB102</f>
        <v>0</v>
      </c>
      <c r="BS107" s="187" t="str">
        <f>LOOKUP(BR107,(BR91:BR100),(BS91:BS100))</f>
        <v/>
      </c>
      <c r="BT107" s="187" t="str">
        <f>LOOKUP(BR107,(BR91:BR100),(BT91:BT100))</f>
        <v/>
      </c>
      <c r="CJ107" s="123"/>
      <c r="CK107" s="38" t="s">
        <v>3042</v>
      </c>
      <c r="CL107" s="128">
        <f>IF(CL98&lt;0,0,1)</f>
        <v>1</v>
      </c>
      <c r="CM107" s="127"/>
      <c r="CN107" s="38" t="s">
        <v>3042</v>
      </c>
      <c r="CO107" s="128">
        <f>IF(CO98&lt;0,0,1)</f>
        <v>1</v>
      </c>
      <c r="CP107" s="127"/>
      <c r="CQ107" s="6"/>
      <c r="CR107" s="138"/>
      <c r="CS107" s="133" t="s">
        <v>2842</v>
      </c>
      <c r="CT107" s="127"/>
      <c r="CW107" s="170"/>
      <c r="CY107" s="235" t="s">
        <v>3256</v>
      </c>
      <c r="CZ107" s="109" t="str">
        <f>IF(CZ103=0,CZ88,"Διαφορετικά πρόσημα")</f>
        <v/>
      </c>
      <c r="DC107" s="182"/>
      <c r="DE107" s="1" t="s">
        <v>2964</v>
      </c>
      <c r="DF107" s="406">
        <f>IF(DF106&lt;10,DF106,0)</f>
        <v>0</v>
      </c>
      <c r="DG107" s="1" t="s">
        <v>2942</v>
      </c>
      <c r="DH107" s="1">
        <f t="shared" ref="DH107:DH115" si="9">IF(DF108=0,DF107,0)</f>
        <v>0</v>
      </c>
      <c r="DI107" s="1" t="s">
        <v>2965</v>
      </c>
      <c r="DJ107" s="170">
        <f>IF(DH107&gt;0,9,0)</f>
        <v>0</v>
      </c>
      <c r="DK107" s="182"/>
      <c r="DM107" s="2"/>
      <c r="DN107" s="37" t="s">
        <v>873</v>
      </c>
      <c r="DO107" s="37" t="s">
        <v>873</v>
      </c>
      <c r="DP107" s="37" t="s">
        <v>3232</v>
      </c>
      <c r="DQ107" s="37" t="s">
        <v>3573</v>
      </c>
      <c r="DR107" s="37" t="s">
        <v>874</v>
      </c>
      <c r="DS107" s="22"/>
      <c r="DT107" s="6"/>
      <c r="DZ107" s="48"/>
    </row>
    <row r="108" spans="9:130" ht="15.75" thickBot="1">
      <c r="I108" s="22"/>
      <c r="J108" s="156" t="s">
        <v>344</v>
      </c>
      <c r="K108" s="156" t="s">
        <v>344</v>
      </c>
      <c r="L108" s="22">
        <v>23</v>
      </c>
      <c r="M108" s="22">
        <v>18</v>
      </c>
      <c r="N108" s="22">
        <v>49.4</v>
      </c>
      <c r="O108" s="22">
        <v>-32</v>
      </c>
      <c r="P108" s="22">
        <v>-31</v>
      </c>
      <c r="Q108" s="22">
        <v>-55</v>
      </c>
      <c r="R108" s="22" t="s">
        <v>345</v>
      </c>
      <c r="S108" s="22" t="s">
        <v>346</v>
      </c>
      <c r="AB108" s="5"/>
      <c r="AI108" s="375"/>
      <c r="AJ108" s="6"/>
      <c r="AK108" s="6"/>
      <c r="AL108" s="6"/>
      <c r="AM108" s="6"/>
      <c r="AN108" s="376"/>
      <c r="AO108" s="376"/>
      <c r="AP108" s="73"/>
      <c r="AQ108" s="376"/>
      <c r="AR108" s="376"/>
      <c r="AS108" s="376"/>
      <c r="AT108" s="422" t="s">
        <v>2784</v>
      </c>
      <c r="AU108" s="430">
        <v>18.8931</v>
      </c>
      <c r="AV108" s="376"/>
      <c r="AW108" s="6"/>
      <c r="AX108" s="6"/>
      <c r="AY108" s="6"/>
      <c r="AZ108" s="6"/>
      <c r="BA108" s="6"/>
      <c r="BB108" s="6"/>
      <c r="BC108" s="6"/>
      <c r="BD108" s="97"/>
      <c r="BN108" s="97"/>
      <c r="BO108" s="166"/>
      <c r="BR108" s="235"/>
      <c r="CJ108" s="123"/>
      <c r="CK108" s="130" t="s">
        <v>3043</v>
      </c>
      <c r="CL108" s="132">
        <f>CL105+CL106+CL107</f>
        <v>3</v>
      </c>
      <c r="CM108" s="208"/>
      <c r="CN108" s="130" t="s">
        <v>3043</v>
      </c>
      <c r="CO108" s="132">
        <f>CO105+CO106+CO107</f>
        <v>3</v>
      </c>
      <c r="CP108" s="127"/>
      <c r="CQ108" s="6"/>
      <c r="CR108" s="138"/>
      <c r="CS108" s="222" t="s">
        <v>3105</v>
      </c>
      <c r="CT108" s="118">
        <f>CT95</f>
        <v>0</v>
      </c>
      <c r="CW108" s="170"/>
      <c r="CY108" s="108"/>
      <c r="CZ108" s="235"/>
      <c r="DC108" s="182"/>
      <c r="DD108" s="1" t="s">
        <v>3286</v>
      </c>
      <c r="DE108" s="1" t="s">
        <v>2966</v>
      </c>
      <c r="DF108" s="406">
        <f>IF(DF106&lt;9,DF106,0)</f>
        <v>0</v>
      </c>
      <c r="DG108" s="1" t="s">
        <v>2942</v>
      </c>
      <c r="DH108" s="1">
        <f t="shared" si="9"/>
        <v>0</v>
      </c>
      <c r="DI108" s="1" t="s">
        <v>2967</v>
      </c>
      <c r="DJ108" s="170">
        <f>IF(DH108&gt;0,8,0)</f>
        <v>0</v>
      </c>
      <c r="DK108" s="182"/>
      <c r="DM108" s="2"/>
      <c r="DN108" s="37" t="s">
        <v>3574</v>
      </c>
      <c r="DO108" s="37" t="s">
        <v>3574</v>
      </c>
      <c r="DP108" s="37" t="s">
        <v>3232</v>
      </c>
      <c r="DQ108" s="37" t="s">
        <v>3573</v>
      </c>
      <c r="DR108" s="37" t="s">
        <v>874</v>
      </c>
      <c r="DS108" s="22"/>
      <c r="DT108" s="6"/>
      <c r="DZ108" s="48"/>
    </row>
    <row r="109" spans="9:130">
      <c r="I109" s="22"/>
      <c r="J109" s="156" t="s">
        <v>347</v>
      </c>
      <c r="K109" s="156" t="s">
        <v>347</v>
      </c>
      <c r="L109" s="22">
        <v>23</v>
      </c>
      <c r="M109" s="22">
        <v>48</v>
      </c>
      <c r="N109" s="22">
        <v>55.5</v>
      </c>
      <c r="O109" s="22">
        <v>-28</v>
      </c>
      <c r="P109" s="22">
        <v>-7</v>
      </c>
      <c r="Q109" s="22">
        <v>-50</v>
      </c>
      <c r="R109" s="22" t="s">
        <v>348</v>
      </c>
      <c r="S109" s="22" t="s">
        <v>349</v>
      </c>
      <c r="AB109" s="5"/>
      <c r="AI109" s="375"/>
      <c r="AJ109" s="6"/>
      <c r="AK109" s="6"/>
      <c r="AL109" s="6"/>
      <c r="AM109" s="6"/>
      <c r="AN109" s="376"/>
      <c r="AO109" s="376"/>
      <c r="AP109" s="73"/>
      <c r="AQ109" s="376"/>
      <c r="AR109" s="376"/>
      <c r="AS109" s="376"/>
      <c r="AT109" s="422"/>
      <c r="AU109" s="431"/>
      <c r="AV109" s="376"/>
      <c r="AW109" s="6"/>
      <c r="AX109" s="6"/>
      <c r="AY109" s="6"/>
      <c r="AZ109" s="6"/>
      <c r="BA109" s="6"/>
      <c r="BB109" s="6"/>
      <c r="BC109" s="6"/>
      <c r="BD109" s="97"/>
      <c r="BN109" s="97"/>
      <c r="BO109" s="166"/>
      <c r="BR109" s="235"/>
      <c r="CJ109" s="123"/>
      <c r="CK109" s="134" t="s">
        <v>3044</v>
      </c>
      <c r="CL109" s="209">
        <f>IF(CL108=3,1,0)</f>
        <v>1</v>
      </c>
      <c r="CM109" s="127"/>
      <c r="CN109" s="134" t="s">
        <v>3044</v>
      </c>
      <c r="CO109" s="209">
        <f>IF(CO108=3,1,0)</f>
        <v>1</v>
      </c>
      <c r="CP109" s="127"/>
      <c r="CQ109" s="6"/>
      <c r="CR109" s="138"/>
      <c r="CS109" s="222" t="s">
        <v>3106</v>
      </c>
      <c r="CT109" s="118">
        <f>CT106</f>
        <v>0</v>
      </c>
      <c r="CW109" s="170"/>
      <c r="CY109" s="238" t="s">
        <v>2805</v>
      </c>
      <c r="DC109" s="182"/>
      <c r="DE109" s="1" t="s">
        <v>2968</v>
      </c>
      <c r="DF109" s="406">
        <f>IF(DF106&lt;8,DF106,0)</f>
        <v>0</v>
      </c>
      <c r="DG109" s="1" t="s">
        <v>2942</v>
      </c>
      <c r="DH109" s="1">
        <f t="shared" si="9"/>
        <v>0</v>
      </c>
      <c r="DI109" s="1" t="s">
        <v>2969</v>
      </c>
      <c r="DJ109" s="170">
        <f>IF(DH109&gt;0,7,0)</f>
        <v>0</v>
      </c>
      <c r="DK109" s="182"/>
      <c r="DM109" s="2"/>
      <c r="DN109" s="37" t="s">
        <v>3232</v>
      </c>
      <c r="DO109" s="37" t="s">
        <v>3232</v>
      </c>
      <c r="DP109" s="37" t="s">
        <v>3232</v>
      </c>
      <c r="DQ109" s="37" t="s">
        <v>3573</v>
      </c>
      <c r="DR109" s="37" t="s">
        <v>874</v>
      </c>
      <c r="DS109" s="22"/>
      <c r="DT109" s="6"/>
      <c r="DZ109" s="48"/>
    </row>
    <row r="110" spans="9:130" ht="15.75" thickBot="1">
      <c r="I110" s="24" t="s">
        <v>350</v>
      </c>
      <c r="J110" s="157" t="s">
        <v>351</v>
      </c>
      <c r="K110" s="157" t="s">
        <v>351</v>
      </c>
      <c r="L110" s="24" t="s">
        <v>39</v>
      </c>
      <c r="M110" s="24" t="s">
        <v>350</v>
      </c>
      <c r="N110" s="24" t="s">
        <v>350</v>
      </c>
      <c r="O110" s="24" t="s">
        <v>40</v>
      </c>
      <c r="P110" s="24" t="s">
        <v>352</v>
      </c>
      <c r="Q110" s="24" t="s">
        <v>353</v>
      </c>
      <c r="R110" s="24" t="s">
        <v>354</v>
      </c>
      <c r="S110" s="24" t="s">
        <v>352</v>
      </c>
      <c r="AB110" s="5"/>
      <c r="AI110" s="375"/>
      <c r="AJ110" s="6"/>
      <c r="AK110" s="6"/>
      <c r="AL110" s="6"/>
      <c r="AM110" s="6"/>
      <c r="AN110" s="376"/>
      <c r="AO110" s="376"/>
      <c r="AP110" s="73"/>
      <c r="AQ110" s="376"/>
      <c r="AR110" s="376"/>
      <c r="AS110" s="376"/>
      <c r="AT110" s="447" t="s">
        <v>2786</v>
      </c>
      <c r="AU110" s="447" t="s">
        <v>2787</v>
      </c>
      <c r="AV110" s="376"/>
      <c r="AW110" s="6"/>
      <c r="AX110" s="6"/>
      <c r="AY110" s="6"/>
      <c r="AZ110" s="6"/>
      <c r="BA110" s="6"/>
      <c r="BB110" s="6"/>
      <c r="BC110" s="6"/>
      <c r="BD110" s="97"/>
      <c r="BN110" s="97"/>
      <c r="BO110" s="166"/>
      <c r="BR110" s="235"/>
      <c r="CJ110" s="123"/>
      <c r="CK110" s="133" t="s">
        <v>3045</v>
      </c>
      <c r="CL110" s="128"/>
      <c r="CM110" s="127"/>
      <c r="CN110" s="133" t="s">
        <v>3045</v>
      </c>
      <c r="CO110" s="128"/>
      <c r="CP110" s="127"/>
      <c r="CQ110" s="6"/>
      <c r="CR110" s="138"/>
      <c r="CS110" s="38" t="s">
        <v>3093</v>
      </c>
      <c r="CT110" s="127"/>
      <c r="CW110" s="170"/>
      <c r="CY110" s="235" t="s">
        <v>3270</v>
      </c>
      <c r="CZ110" s="180" t="str">
        <f>IF(CZ103=0,CZ91,"Βρέθηκαν")</f>
        <v/>
      </c>
      <c r="DC110" s="182"/>
      <c r="DE110" s="1" t="s">
        <v>2970</v>
      </c>
      <c r="DF110" s="406">
        <f>IF(DF106&lt;7,DF106,0)</f>
        <v>0</v>
      </c>
      <c r="DG110" s="1" t="s">
        <v>2942</v>
      </c>
      <c r="DH110" s="1">
        <f t="shared" si="9"/>
        <v>0</v>
      </c>
      <c r="DI110" s="1" t="s">
        <v>2971</v>
      </c>
      <c r="DJ110" s="170">
        <f>IF(DH110&gt;0,6,0)</f>
        <v>0</v>
      </c>
      <c r="DK110" s="182"/>
      <c r="DM110" s="2"/>
      <c r="DN110" s="37" t="s">
        <v>3575</v>
      </c>
      <c r="DO110" s="37" t="s">
        <v>3575</v>
      </c>
      <c r="DP110" s="37" t="s">
        <v>3576</v>
      </c>
      <c r="DQ110" s="37" t="s">
        <v>3577</v>
      </c>
      <c r="DR110" s="37" t="s">
        <v>955</v>
      </c>
      <c r="DS110" s="22"/>
      <c r="DT110" s="6"/>
      <c r="DZ110" s="48"/>
    </row>
    <row r="111" spans="9:130" ht="15.75" thickBot="1">
      <c r="I111" s="24" t="s">
        <v>355</v>
      </c>
      <c r="J111" s="157" t="s">
        <v>356</v>
      </c>
      <c r="K111" s="157" t="s">
        <v>356</v>
      </c>
      <c r="L111" s="24" t="s">
        <v>39</v>
      </c>
      <c r="M111" s="24" t="s">
        <v>355</v>
      </c>
      <c r="N111" s="24" t="s">
        <v>355</v>
      </c>
      <c r="O111" s="24" t="s">
        <v>40</v>
      </c>
      <c r="P111" s="24" t="s">
        <v>357</v>
      </c>
      <c r="Q111" s="24" t="s">
        <v>358</v>
      </c>
      <c r="R111" s="24" t="s">
        <v>359</v>
      </c>
      <c r="S111" s="24" t="s">
        <v>357</v>
      </c>
      <c r="AB111" s="5"/>
      <c r="AI111" s="375"/>
      <c r="AJ111" s="6"/>
      <c r="AK111" s="6"/>
      <c r="AL111" s="6"/>
      <c r="AM111" s="6"/>
      <c r="AN111" s="376"/>
      <c r="AO111" s="376"/>
      <c r="AP111" s="73"/>
      <c r="AQ111" s="376"/>
      <c r="AR111" s="376"/>
      <c r="AS111" s="376"/>
      <c r="AT111" s="422" t="s">
        <v>2790</v>
      </c>
      <c r="AU111" s="425">
        <v>33</v>
      </c>
      <c r="AV111" s="376"/>
      <c r="AW111" s="6"/>
      <c r="AX111" s="6"/>
      <c r="AY111" s="6"/>
      <c r="AZ111" s="6"/>
      <c r="BA111" s="6"/>
      <c r="BB111" s="6"/>
      <c r="BC111" s="6"/>
      <c r="BD111" s="97"/>
      <c r="BN111" s="97"/>
      <c r="BO111" s="166"/>
      <c r="BR111" s="235"/>
      <c r="CJ111" s="123"/>
      <c r="CK111" s="38" t="s">
        <v>3046</v>
      </c>
      <c r="CL111" s="128">
        <f>IF(CL88&gt;0,0,1)</f>
        <v>1</v>
      </c>
      <c r="CM111" s="127"/>
      <c r="CN111" s="38" t="s">
        <v>3046</v>
      </c>
      <c r="CO111" s="128">
        <f>IF(CO88&gt;0,0,1)</f>
        <v>1</v>
      </c>
      <c r="CP111" s="127"/>
      <c r="CQ111" s="6"/>
      <c r="CR111" s="138"/>
      <c r="CS111" s="38" t="s">
        <v>3094</v>
      </c>
      <c r="CT111" s="127"/>
      <c r="CW111" s="170"/>
      <c r="CY111" s="235" t="s">
        <v>3257</v>
      </c>
      <c r="CZ111" s="180" t="str">
        <f>IF(CZ103=0,CZ92,"")</f>
        <v/>
      </c>
      <c r="DC111" s="182"/>
      <c r="DE111" s="1" t="s">
        <v>2972</v>
      </c>
      <c r="DF111" s="406">
        <f>IF(DF106&lt;6,DF106,0)</f>
        <v>0</v>
      </c>
      <c r="DG111" s="1" t="s">
        <v>2942</v>
      </c>
      <c r="DH111" s="1">
        <f t="shared" si="9"/>
        <v>0</v>
      </c>
      <c r="DI111" s="1" t="s">
        <v>2973</v>
      </c>
      <c r="DJ111" s="170">
        <f>IF(DH111&gt;0,5,0)</f>
        <v>0</v>
      </c>
      <c r="DK111" s="182"/>
      <c r="DM111" s="2"/>
      <c r="DN111" s="37" t="s">
        <v>956</v>
      </c>
      <c r="DO111" s="37" t="s">
        <v>956</v>
      </c>
      <c r="DP111" s="37" t="s">
        <v>3576</v>
      </c>
      <c r="DQ111" s="37" t="s">
        <v>3577</v>
      </c>
      <c r="DR111" s="37" t="s">
        <v>955</v>
      </c>
      <c r="DS111" s="22"/>
      <c r="DT111" s="6"/>
      <c r="DZ111" s="48"/>
    </row>
    <row r="112" spans="9:130" ht="15.75" thickBot="1">
      <c r="I112" s="22"/>
      <c r="J112" s="156" t="s">
        <v>360</v>
      </c>
      <c r="K112" s="156" t="s">
        <v>360</v>
      </c>
      <c r="L112" s="22">
        <v>20</v>
      </c>
      <c r="M112" s="22">
        <v>39</v>
      </c>
      <c r="N112" s="22">
        <v>38.299999999999997</v>
      </c>
      <c r="O112" s="22">
        <v>15</v>
      </c>
      <c r="P112" s="22">
        <v>54</v>
      </c>
      <c r="Q112" s="22">
        <v>43</v>
      </c>
      <c r="R112" s="22" t="s">
        <v>361</v>
      </c>
      <c r="S112" s="22" t="s">
        <v>362</v>
      </c>
      <c r="AB112" s="5"/>
      <c r="AI112" s="375"/>
      <c r="AJ112" s="6"/>
      <c r="AK112" s="6"/>
      <c r="AL112" s="6"/>
      <c r="AM112" s="6"/>
      <c r="AN112" s="376"/>
      <c r="AO112" s="376"/>
      <c r="AP112" s="73"/>
      <c r="AQ112" s="376"/>
      <c r="AR112" s="376"/>
      <c r="AS112" s="376"/>
      <c r="AT112" s="422" t="s">
        <v>2792</v>
      </c>
      <c r="AU112" s="426">
        <v>1</v>
      </c>
      <c r="AV112" s="376"/>
      <c r="AW112" s="6"/>
      <c r="AX112" s="6"/>
      <c r="AY112" s="6"/>
      <c r="AZ112" s="6"/>
      <c r="BA112" s="6"/>
      <c r="BB112" s="6"/>
      <c r="BC112" s="6"/>
      <c r="BD112" s="97"/>
      <c r="BN112" s="97"/>
      <c r="BO112" s="166"/>
      <c r="BR112" s="235"/>
      <c r="CJ112" s="123"/>
      <c r="CK112" s="38" t="s">
        <v>3047</v>
      </c>
      <c r="CL112" s="128">
        <f>IF(CL93&gt;0,0,1)</f>
        <v>1</v>
      </c>
      <c r="CM112" s="127"/>
      <c r="CN112" s="38" t="s">
        <v>3047</v>
      </c>
      <c r="CO112" s="128">
        <f>IF(CO93&gt;0,0,1)</f>
        <v>1</v>
      </c>
      <c r="CP112" s="127"/>
      <c r="CQ112" s="6"/>
      <c r="CR112" s="138"/>
      <c r="CS112" s="38" t="s">
        <v>3100</v>
      </c>
      <c r="CT112" s="127"/>
      <c r="CW112" s="170"/>
      <c r="CY112" s="235" t="s">
        <v>3256</v>
      </c>
      <c r="CZ112" s="109" t="str">
        <f>IF(CZ103=0,CZ93,"Διαφορετικά πρόσημα")</f>
        <v/>
      </c>
      <c r="DC112" s="182"/>
      <c r="DE112" s="1" t="s">
        <v>2974</v>
      </c>
      <c r="DF112" s="406">
        <f>IF(DF106&lt;5,DF106,0)</f>
        <v>0</v>
      </c>
      <c r="DG112" s="1" t="s">
        <v>2942</v>
      </c>
      <c r="DH112" s="1">
        <f t="shared" si="9"/>
        <v>0</v>
      </c>
      <c r="DI112" s="1" t="s">
        <v>2975</v>
      </c>
      <c r="DJ112" s="170">
        <f>IF(DH112&gt;0,4,0)</f>
        <v>0</v>
      </c>
      <c r="DK112" s="182"/>
      <c r="DM112" s="2"/>
      <c r="DN112" s="37" t="s">
        <v>3578</v>
      </c>
      <c r="DO112" s="37" t="s">
        <v>3578</v>
      </c>
      <c r="DP112" s="37" t="s">
        <v>3576</v>
      </c>
      <c r="DQ112" s="37" t="s">
        <v>3577</v>
      </c>
      <c r="DR112" s="37" t="s">
        <v>955</v>
      </c>
      <c r="DS112" s="22"/>
      <c r="DT112" s="6"/>
      <c r="DZ112" s="48"/>
    </row>
    <row r="113" spans="9:130" ht="15.75" thickBot="1">
      <c r="I113" s="22"/>
      <c r="J113" s="156" t="s">
        <v>363</v>
      </c>
      <c r="K113" s="156" t="s">
        <v>363</v>
      </c>
      <c r="L113" s="22">
        <v>20</v>
      </c>
      <c r="M113" s="22">
        <v>37</v>
      </c>
      <c r="N113" s="22">
        <v>32.9</v>
      </c>
      <c r="O113" s="22">
        <v>14</v>
      </c>
      <c r="P113" s="22">
        <v>35</v>
      </c>
      <c r="Q113" s="22">
        <v>42</v>
      </c>
      <c r="R113" s="22" t="s">
        <v>364</v>
      </c>
      <c r="S113" s="22" t="s">
        <v>365</v>
      </c>
      <c r="AB113" s="5"/>
      <c r="AI113" s="375"/>
      <c r="AJ113" s="6"/>
      <c r="AK113" s="6"/>
      <c r="AL113" s="6"/>
      <c r="AM113" s="6"/>
      <c r="AN113" s="376"/>
      <c r="AO113" s="376"/>
      <c r="AP113" s="73"/>
      <c r="AQ113" s="376"/>
      <c r="AR113" s="376"/>
      <c r="AS113" s="376"/>
      <c r="AT113" s="422" t="s">
        <v>2795</v>
      </c>
      <c r="AU113" s="426">
        <v>45</v>
      </c>
      <c r="AV113" s="376"/>
      <c r="AW113" s="6"/>
      <c r="AX113" s="6"/>
      <c r="AY113" s="6"/>
      <c r="AZ113" s="6"/>
      <c r="BA113" s="6"/>
      <c r="BB113" s="6"/>
      <c r="BC113" s="6"/>
      <c r="BD113" s="97"/>
      <c r="BN113" s="97"/>
      <c r="BO113" s="166"/>
      <c r="BR113" s="235"/>
      <c r="CJ113" s="123"/>
      <c r="CK113" s="38" t="s">
        <v>3048</v>
      </c>
      <c r="CL113" s="128">
        <f>IF(CL98&gt;0,0,1)</f>
        <v>1</v>
      </c>
      <c r="CM113" s="127"/>
      <c r="CN113" s="38" t="s">
        <v>3048</v>
      </c>
      <c r="CO113" s="128">
        <f>IF(CO98&gt;0,0,1)</f>
        <v>1</v>
      </c>
      <c r="CP113" s="127"/>
      <c r="CQ113" s="6"/>
      <c r="CR113" s="138"/>
      <c r="CS113" s="38"/>
      <c r="CT113" s="127"/>
      <c r="CW113" s="170"/>
      <c r="CY113" s="6"/>
      <c r="CZ113" s="73"/>
      <c r="DC113" s="182"/>
      <c r="DE113" s="1" t="s">
        <v>2976</v>
      </c>
      <c r="DF113" s="406">
        <f>IF(DF106&lt;4,DF106,0)</f>
        <v>0</v>
      </c>
      <c r="DG113" s="1" t="s">
        <v>2942</v>
      </c>
      <c r="DH113" s="1">
        <f t="shared" si="9"/>
        <v>0</v>
      </c>
      <c r="DI113" s="1" t="s">
        <v>2977</v>
      </c>
      <c r="DJ113" s="170">
        <f>IF(DH113&gt;0,3,0)</f>
        <v>0</v>
      </c>
      <c r="DK113" s="182"/>
      <c r="DM113" s="2"/>
      <c r="DN113" s="37" t="s">
        <v>3579</v>
      </c>
      <c r="DO113" s="37" t="s">
        <v>3579</v>
      </c>
      <c r="DP113" s="37" t="s">
        <v>3576</v>
      </c>
      <c r="DQ113" s="37" t="s">
        <v>3577</v>
      </c>
      <c r="DR113" s="37" t="s">
        <v>955</v>
      </c>
      <c r="DS113" s="22"/>
      <c r="DT113" s="6"/>
      <c r="DZ113" s="48"/>
    </row>
    <row r="114" spans="9:130" ht="15.75" thickBot="1">
      <c r="I114" s="22"/>
      <c r="J114" s="156" t="s">
        <v>366</v>
      </c>
      <c r="K114" s="156" t="s">
        <v>366</v>
      </c>
      <c r="L114" s="22">
        <v>20</v>
      </c>
      <c r="M114" s="22">
        <v>46</v>
      </c>
      <c r="N114" s="22">
        <v>39.200000000000003</v>
      </c>
      <c r="O114" s="22">
        <v>16</v>
      </c>
      <c r="P114" s="22">
        <v>7</v>
      </c>
      <c r="Q114" s="22">
        <v>27</v>
      </c>
      <c r="R114" s="22" t="s">
        <v>367</v>
      </c>
      <c r="S114" s="22" t="s">
        <v>368</v>
      </c>
      <c r="AB114" s="5"/>
      <c r="AI114" s="375"/>
      <c r="AJ114" s="6"/>
      <c r="AK114" s="6"/>
      <c r="AL114" s="6"/>
      <c r="AM114" s="6"/>
      <c r="AN114" s="376"/>
      <c r="AO114" s="376"/>
      <c r="AP114" s="73"/>
      <c r="AQ114" s="376"/>
      <c r="AR114" s="376"/>
      <c r="AS114" s="376"/>
      <c r="AT114" s="422" t="s">
        <v>2797</v>
      </c>
      <c r="AU114" s="430">
        <v>33.029200000000003</v>
      </c>
      <c r="AV114" s="376"/>
      <c r="AW114" s="6"/>
      <c r="AX114" s="6"/>
      <c r="AY114" s="6"/>
      <c r="AZ114" s="6"/>
      <c r="BA114" s="6"/>
      <c r="BB114" s="6"/>
      <c r="BC114" s="6"/>
      <c r="BD114" s="97"/>
      <c r="BN114" s="97"/>
      <c r="BO114" s="166"/>
      <c r="BR114" s="235"/>
      <c r="CJ114" s="123"/>
      <c r="CK114" s="38" t="s">
        <v>3043</v>
      </c>
      <c r="CL114" s="128">
        <f>CL111+CL112+CL113</f>
        <v>3</v>
      </c>
      <c r="CM114" s="127"/>
      <c r="CN114" s="38" t="s">
        <v>3043</v>
      </c>
      <c r="CO114" s="128">
        <f>CO111+CO112+CO113</f>
        <v>3</v>
      </c>
      <c r="CP114" s="127"/>
      <c r="CQ114" s="6"/>
      <c r="CR114" s="138"/>
      <c r="CS114" s="38" t="s">
        <v>3095</v>
      </c>
      <c r="CT114" s="127"/>
      <c r="CW114" s="170"/>
      <c r="CY114" s="275" t="s">
        <v>3108</v>
      </c>
      <c r="CZ114" s="131"/>
      <c r="DC114" s="182"/>
      <c r="DE114" s="1" t="s">
        <v>2978</v>
      </c>
      <c r="DF114" s="406">
        <f>IF(DF106&lt;3,DF106,0)</f>
        <v>0</v>
      </c>
      <c r="DG114" s="1" t="s">
        <v>2942</v>
      </c>
      <c r="DH114" s="1">
        <f t="shared" si="9"/>
        <v>0</v>
      </c>
      <c r="DI114" s="1" t="s">
        <v>2979</v>
      </c>
      <c r="DJ114" s="170">
        <f>IF(DH114&gt;0,2,0)</f>
        <v>0</v>
      </c>
      <c r="DK114" s="182"/>
      <c r="DM114" s="2"/>
      <c r="DN114" s="37" t="s">
        <v>954</v>
      </c>
      <c r="DO114" s="37" t="s">
        <v>954</v>
      </c>
      <c r="DP114" s="37" t="s">
        <v>3576</v>
      </c>
      <c r="DQ114" s="37" t="s">
        <v>3577</v>
      </c>
      <c r="DR114" s="37" t="s">
        <v>955</v>
      </c>
      <c r="DS114" s="22"/>
      <c r="DT114" s="6"/>
      <c r="DZ114" s="48"/>
    </row>
    <row r="115" spans="9:130" ht="15.75" thickBot="1">
      <c r="I115" s="22"/>
      <c r="J115" s="156" t="s">
        <v>369</v>
      </c>
      <c r="K115" s="156" t="s">
        <v>369</v>
      </c>
      <c r="L115" s="22">
        <v>20</v>
      </c>
      <c r="M115" s="22">
        <v>43</v>
      </c>
      <c r="N115" s="22">
        <v>27.5</v>
      </c>
      <c r="O115" s="22">
        <v>15</v>
      </c>
      <c r="P115" s="22">
        <v>4</v>
      </c>
      <c r="Q115" s="22">
        <v>28</v>
      </c>
      <c r="R115" s="22" t="s">
        <v>370</v>
      </c>
      <c r="S115" s="22" t="s">
        <v>371</v>
      </c>
      <c r="AB115" s="5"/>
      <c r="AI115" s="375"/>
      <c r="AJ115" s="6"/>
      <c r="AK115" s="6"/>
      <c r="AL115" s="6"/>
      <c r="AM115" s="6"/>
      <c r="AN115" s="376"/>
      <c r="AO115" s="376"/>
      <c r="AP115" s="73"/>
      <c r="AQ115" s="376"/>
      <c r="AR115" s="376"/>
      <c r="AS115" s="376"/>
      <c r="AT115" s="598" t="s">
        <v>3209</v>
      </c>
      <c r="AU115" s="599"/>
      <c r="AV115" s="376"/>
      <c r="AW115" s="6"/>
      <c r="AX115" s="6"/>
      <c r="AY115" s="6"/>
      <c r="AZ115" s="6"/>
      <c r="BA115" s="6"/>
      <c r="BB115" s="6"/>
      <c r="BC115" s="6"/>
      <c r="BD115" s="97"/>
      <c r="BN115" s="97"/>
      <c r="BO115" s="166"/>
      <c r="BP115" s="97"/>
      <c r="BQ115" s="97"/>
      <c r="BR115" s="250"/>
      <c r="BS115" s="97"/>
      <c r="BT115" s="97"/>
      <c r="BU115" s="251" t="s">
        <v>3112</v>
      </c>
      <c r="BV115" s="97"/>
      <c r="BW115" s="97"/>
      <c r="BX115" s="97"/>
      <c r="BY115" s="97"/>
      <c r="BZ115" s="97"/>
      <c r="CA115" s="97"/>
      <c r="CB115" s="97"/>
      <c r="CC115" s="97"/>
      <c r="CD115" s="97"/>
      <c r="CE115" s="97"/>
      <c r="CF115" s="97"/>
      <c r="CG115" s="97"/>
      <c r="CH115" s="97"/>
      <c r="CI115" s="97"/>
      <c r="CJ115" s="123"/>
      <c r="CK115" s="134" t="s">
        <v>3044</v>
      </c>
      <c r="CL115" s="209">
        <f>IF(CL114=3,1,0)</f>
        <v>1</v>
      </c>
      <c r="CM115" s="127"/>
      <c r="CN115" s="134" t="s">
        <v>3044</v>
      </c>
      <c r="CO115" s="209">
        <f>IF(CO114=3,1,0)</f>
        <v>1</v>
      </c>
      <c r="CP115" s="127"/>
      <c r="CQ115" s="6"/>
      <c r="CR115" s="138"/>
      <c r="CS115" s="38" t="s">
        <v>2867</v>
      </c>
      <c r="CT115" s="230">
        <f>CO146</f>
        <v>6</v>
      </c>
      <c r="CW115" s="170"/>
      <c r="CY115" s="150" t="s">
        <v>3278</v>
      </c>
      <c r="CZ115" s="73"/>
      <c r="DC115" s="182"/>
      <c r="DE115" s="1" t="s">
        <v>2980</v>
      </c>
      <c r="DF115" s="406">
        <f>IF(DF106&lt;2,DF106,0)</f>
        <v>0</v>
      </c>
      <c r="DG115" s="1" t="s">
        <v>2942</v>
      </c>
      <c r="DH115" s="1">
        <f t="shared" si="9"/>
        <v>0</v>
      </c>
      <c r="DI115" s="1" t="s">
        <v>2981</v>
      </c>
      <c r="DJ115" s="170">
        <f>IF(DH115&gt;0,1,0)</f>
        <v>0</v>
      </c>
      <c r="DK115" s="182"/>
      <c r="DM115" s="2"/>
      <c r="DN115" s="37" t="s">
        <v>3580</v>
      </c>
      <c r="DO115" s="37" t="s">
        <v>3580</v>
      </c>
      <c r="DP115" s="37" t="s">
        <v>3233</v>
      </c>
      <c r="DQ115" s="37" t="s">
        <v>3581</v>
      </c>
      <c r="DR115" s="37" t="s">
        <v>973</v>
      </c>
      <c r="DS115" s="22"/>
      <c r="DT115" s="6"/>
      <c r="DZ115" s="48"/>
    </row>
    <row r="116" spans="9:130">
      <c r="I116" s="22"/>
      <c r="J116" s="156" t="s">
        <v>372</v>
      </c>
      <c r="K116" s="156" t="s">
        <v>372</v>
      </c>
      <c r="L116" s="22">
        <v>20</v>
      </c>
      <c r="M116" s="22">
        <v>33</v>
      </c>
      <c r="N116" s="22">
        <v>12.8</v>
      </c>
      <c r="O116" s="22">
        <v>11</v>
      </c>
      <c r="P116" s="22">
        <v>18</v>
      </c>
      <c r="Q116" s="22">
        <v>12</v>
      </c>
      <c r="R116" s="22" t="s">
        <v>373</v>
      </c>
      <c r="S116" s="22" t="s">
        <v>374</v>
      </c>
      <c r="AB116" s="5"/>
      <c r="AI116" s="375"/>
      <c r="AJ116" s="6"/>
      <c r="AK116" s="6"/>
      <c r="AL116" s="6"/>
      <c r="AM116" s="6"/>
      <c r="AN116" s="376"/>
      <c r="AO116" s="376"/>
      <c r="AP116" s="73"/>
      <c r="AQ116" s="376"/>
      <c r="AR116" s="376"/>
      <c r="AS116" s="376"/>
      <c r="AT116" s="600" t="s">
        <v>3210</v>
      </c>
      <c r="AU116" s="601"/>
      <c r="AV116" s="376"/>
      <c r="AW116" s="6"/>
      <c r="AX116" s="6"/>
      <c r="AY116" s="6"/>
      <c r="AZ116" s="6"/>
      <c r="BA116" s="6"/>
      <c r="BB116" s="6"/>
      <c r="BC116" s="6"/>
      <c r="BD116" s="97"/>
      <c r="BN116" s="97"/>
      <c r="BO116" s="166"/>
      <c r="BP116" s="308" t="s">
        <v>3184</v>
      </c>
      <c r="BQ116" s="206" t="s">
        <v>2883</v>
      </c>
      <c r="BR116" s="188"/>
      <c r="BS116" s="245" t="s">
        <v>2801</v>
      </c>
      <c r="BT116" s="309"/>
      <c r="BU116" s="310" t="s">
        <v>2805</v>
      </c>
      <c r="BV116" s="310"/>
      <c r="BW116" s="310"/>
      <c r="BX116" s="311"/>
      <c r="BY116" s="308" t="s">
        <v>3184</v>
      </c>
      <c r="BZ116" s="309" t="s">
        <v>2883</v>
      </c>
      <c r="CA116" s="311"/>
      <c r="CB116" s="242" t="s">
        <v>2830</v>
      </c>
      <c r="CC116" s="309"/>
      <c r="CD116" s="310" t="s">
        <v>2805</v>
      </c>
      <c r="CE116" s="310"/>
      <c r="CF116" s="310"/>
      <c r="CG116" s="310"/>
      <c r="CH116" s="311"/>
      <c r="CJ116" s="123"/>
      <c r="CK116" s="38" t="s">
        <v>3049</v>
      </c>
      <c r="CL116" s="209">
        <f>CL115+CL109</f>
        <v>2</v>
      </c>
      <c r="CM116" s="127"/>
      <c r="CN116" s="38" t="s">
        <v>3049</v>
      </c>
      <c r="CO116" s="209">
        <f>CO115+CO109</f>
        <v>2</v>
      </c>
      <c r="CP116" s="127"/>
      <c r="CQ116" s="6"/>
      <c r="CR116" s="138"/>
      <c r="CS116" s="38" t="s">
        <v>3096</v>
      </c>
      <c r="CT116" s="180" t="str">
        <f>IF(CT115=0,CT95,"")</f>
        <v/>
      </c>
      <c r="CW116" s="170"/>
      <c r="CY116" s="1" t="s">
        <v>3271</v>
      </c>
      <c r="CZ116" s="73">
        <f>IF(CZ46=720,8,0)</f>
        <v>0</v>
      </c>
      <c r="DC116" s="182"/>
      <c r="DE116" s="1" t="s">
        <v>2982</v>
      </c>
      <c r="DF116" s="406">
        <f>IF(DF106&lt;1,DF106,0)</f>
        <v>0</v>
      </c>
      <c r="DG116" s="1" t="s">
        <v>2983</v>
      </c>
      <c r="DH116" s="408">
        <f>DF106-DJ116</f>
        <v>0</v>
      </c>
      <c r="DI116" s="1" t="s">
        <v>2984</v>
      </c>
      <c r="DJ116" s="408">
        <f>DJ107+DJ108+DJ109+DJ110+DJ111+DJ112+DJ113+DJ114+DJ115</f>
        <v>0</v>
      </c>
      <c r="DK116" s="182"/>
      <c r="DM116" s="2"/>
      <c r="DN116" s="37" t="s">
        <v>972</v>
      </c>
      <c r="DO116" s="37" t="s">
        <v>972</v>
      </c>
      <c r="DP116" s="37" t="s">
        <v>3233</v>
      </c>
      <c r="DQ116" s="37" t="s">
        <v>3581</v>
      </c>
      <c r="DR116" s="37" t="s">
        <v>973</v>
      </c>
      <c r="DS116" s="22"/>
      <c r="DT116" s="6"/>
      <c r="DZ116" s="48"/>
    </row>
    <row r="117" spans="9:130" ht="15.75" thickBot="1">
      <c r="I117" s="22"/>
      <c r="J117" s="156" t="s">
        <v>375</v>
      </c>
      <c r="K117" s="156" t="s">
        <v>375</v>
      </c>
      <c r="L117" s="22">
        <v>20</v>
      </c>
      <c r="M117" s="22">
        <v>35</v>
      </c>
      <c r="N117" s="22">
        <v>18.5</v>
      </c>
      <c r="O117" s="22">
        <v>14</v>
      </c>
      <c r="P117" s="22">
        <v>40</v>
      </c>
      <c r="Q117" s="22">
        <v>27</v>
      </c>
      <c r="R117" s="22" t="s">
        <v>376</v>
      </c>
      <c r="S117" s="22" t="s">
        <v>377</v>
      </c>
      <c r="AB117" s="5"/>
      <c r="AI117" s="375"/>
      <c r="AJ117" s="6"/>
      <c r="AK117" s="6"/>
      <c r="AL117" s="6"/>
      <c r="AM117" s="6"/>
      <c r="AN117" s="376"/>
      <c r="AO117" s="376"/>
      <c r="AP117" s="73"/>
      <c r="AQ117" s="376"/>
      <c r="AR117" s="376"/>
      <c r="AS117" s="376"/>
      <c r="AT117" s="436"/>
      <c r="AU117" s="436"/>
      <c r="AV117" s="376"/>
      <c r="AW117" s="6"/>
      <c r="AX117" s="6"/>
      <c r="AY117" s="6"/>
      <c r="AZ117" s="6"/>
      <c r="BA117" s="6"/>
      <c r="BB117" s="6"/>
      <c r="BC117" s="6"/>
      <c r="BD117" s="97"/>
      <c r="BN117" s="97"/>
      <c r="BO117" s="166"/>
      <c r="BP117" s="286">
        <f>BS61</f>
        <v>1</v>
      </c>
      <c r="BQ117" s="239" t="s">
        <v>10</v>
      </c>
      <c r="BR117" s="239" t="s">
        <v>3111</v>
      </c>
      <c r="BS117" s="239" t="s">
        <v>2869</v>
      </c>
      <c r="BT117" s="287" t="s">
        <v>3176</v>
      </c>
      <c r="BU117" s="299" t="s">
        <v>13</v>
      </c>
      <c r="BV117" s="299" t="s">
        <v>11</v>
      </c>
      <c r="BW117" s="299" t="s">
        <v>2869</v>
      </c>
      <c r="BX117" s="288" t="s">
        <v>3176</v>
      </c>
      <c r="BY117" s="65">
        <f>CA61</f>
        <v>1</v>
      </c>
      <c r="BZ117" s="266" t="s">
        <v>10</v>
      </c>
      <c r="CA117" s="241" t="s">
        <v>3111</v>
      </c>
      <c r="CB117" s="241" t="s">
        <v>2869</v>
      </c>
      <c r="CC117" s="289" t="s">
        <v>3176</v>
      </c>
      <c r="CD117" s="300" t="s">
        <v>13</v>
      </c>
      <c r="CE117" s="300" t="s">
        <v>11</v>
      </c>
      <c r="CF117" s="300" t="s">
        <v>2869</v>
      </c>
      <c r="CG117" s="289" t="s">
        <v>3176</v>
      </c>
      <c r="CH117" s="301" t="s">
        <v>2877</v>
      </c>
      <c r="CJ117" s="123"/>
      <c r="CK117" s="38" t="s">
        <v>3050</v>
      </c>
      <c r="CL117" s="207" t="str">
        <f>IF(CL116=0,"Βρέθηκαν διαφορετικά πρόσημα!!!","")</f>
        <v/>
      </c>
      <c r="CM117" s="127"/>
      <c r="CN117" s="38" t="s">
        <v>3050</v>
      </c>
      <c r="CO117" s="207" t="str">
        <f>IF(CO116=0,"Βρέθηκαν διαφορετικά πρόσημα!!!","")</f>
        <v/>
      </c>
      <c r="CP117" s="127"/>
      <c r="CQ117" s="6"/>
      <c r="CR117" s="138"/>
      <c r="CS117" s="95" t="s">
        <v>3097</v>
      </c>
      <c r="CT117" s="180" t="str">
        <f>IF(CT115=0,CT106,"")</f>
        <v/>
      </c>
      <c r="CW117" s="170"/>
      <c r="CY117" s="1" t="s">
        <v>3272</v>
      </c>
      <c r="CZ117" s="236">
        <f>IF(CZ46=-720,8,0)</f>
        <v>0</v>
      </c>
      <c r="DC117" s="182"/>
      <c r="DK117" s="182"/>
      <c r="DM117" s="2"/>
      <c r="DN117" s="37" t="s">
        <v>3582</v>
      </c>
      <c r="DO117" s="37" t="s">
        <v>3582</v>
      </c>
      <c r="DP117" s="37" t="s">
        <v>3233</v>
      </c>
      <c r="DQ117" s="37" t="s">
        <v>3581</v>
      </c>
      <c r="DR117" s="37" t="s">
        <v>973</v>
      </c>
      <c r="DS117" s="22"/>
      <c r="DT117" s="6"/>
      <c r="DZ117" s="48"/>
    </row>
    <row r="118" spans="9:130">
      <c r="I118" s="24" t="s">
        <v>378</v>
      </c>
      <c r="J118" s="157" t="s">
        <v>379</v>
      </c>
      <c r="K118" s="157" t="s">
        <v>379</v>
      </c>
      <c r="L118" s="24" t="s">
        <v>39</v>
      </c>
      <c r="M118" s="24" t="s">
        <v>378</v>
      </c>
      <c r="N118" s="24" t="s">
        <v>378</v>
      </c>
      <c r="O118" s="24" t="s">
        <v>40</v>
      </c>
      <c r="P118" s="24" t="s">
        <v>380</v>
      </c>
      <c r="Q118" s="24" t="s">
        <v>381</v>
      </c>
      <c r="R118" s="24" t="s">
        <v>382</v>
      </c>
      <c r="S118" s="24" t="s">
        <v>380</v>
      </c>
      <c r="AB118" s="5"/>
      <c r="AI118" s="375"/>
      <c r="AJ118" s="6"/>
      <c r="AK118" s="6"/>
      <c r="AL118" s="6"/>
      <c r="AM118" s="6"/>
      <c r="AN118" s="376"/>
      <c r="AO118" s="376"/>
      <c r="AP118" s="73"/>
      <c r="AQ118" s="536" t="s">
        <v>3740</v>
      </c>
      <c r="AR118" s="376"/>
      <c r="AS118" s="376"/>
      <c r="AT118" s="376"/>
      <c r="AU118" s="376"/>
      <c r="AV118" s="376"/>
      <c r="AW118" s="6"/>
      <c r="AX118" s="6"/>
      <c r="AY118" s="6"/>
      <c r="AZ118" s="6"/>
      <c r="BA118" s="6"/>
      <c r="BB118" s="6"/>
      <c r="BC118" s="6"/>
      <c r="BD118" s="97"/>
      <c r="BN118" s="97"/>
      <c r="BO118" s="166"/>
      <c r="BQ118" s="65" t="str">
        <f>LOOKUP(BP117,(BR46:BR49),(BS46:BS49))</f>
        <v/>
      </c>
      <c r="BR118" s="65" t="str">
        <f ca="1">LOOKUP(BP117,(BR46:BR49),(BT46:BT47))</f>
        <v/>
      </c>
      <c r="BS118" s="65" t="str">
        <f>LOOKUP(BP117,(BR46:BR49),(BU46:BU49))</f>
        <v/>
      </c>
      <c r="BT118" s="312" t="str">
        <f>IF(BP117=2,BS68,BS64)</f>
        <v/>
      </c>
      <c r="BU118" s="65" t="str">
        <f>LOOKUP(BP117,(BR46:BR49),(BV46:BV49))</f>
        <v/>
      </c>
      <c r="BV118" s="65" t="str">
        <f>LOOKUP(BP117,(BR46:BR49),(BW46:BW49))</f>
        <v/>
      </c>
      <c r="BW118" s="65" t="str">
        <f>LOOKUP(BP117,(BR46:BR49),(BX46:BX49))</f>
        <v/>
      </c>
      <c r="BX118" s="312" t="str">
        <f>IF(BP117=2,BS69,BS65)</f>
        <v/>
      </c>
      <c r="BZ118" s="65" t="str">
        <f>LOOKUP(BY117,(BR46:BR49),(BY46:BY49))</f>
        <v/>
      </c>
      <c r="CA118" s="65" t="str">
        <f>LOOKUP(BY117,(BR46:BR49),(BZ46:BZ49))</f>
        <v/>
      </c>
      <c r="CB118" s="65" t="str">
        <f>LOOKUP(BY117,(BR46:BR49),(CA46:CA49))</f>
        <v/>
      </c>
      <c r="CC118" s="312" t="str">
        <f>IF(BY117=2,CA68,CA64)</f>
        <v/>
      </c>
      <c r="CD118" s="65" t="str">
        <f>LOOKUP(BY117,(BR46:BR49),(CB46:CB49))</f>
        <v/>
      </c>
      <c r="CE118" s="65" t="str">
        <f>LOOKUP(BY117,(BR46:BR49),(CC46:CC49))</f>
        <v/>
      </c>
      <c r="CF118" s="65" t="str">
        <f>LOOKUP(BY117,(BR46:BR49),(CD46:CD49))</f>
        <v/>
      </c>
      <c r="CG118" s="312" t="str">
        <f>IF(BY117=2,CA69,CA65)</f>
        <v/>
      </c>
      <c r="CH118" s="65">
        <f>BF62</f>
        <v>2000</v>
      </c>
      <c r="CJ118" s="123"/>
      <c r="CK118" s="255"/>
      <c r="CL118" s="256"/>
      <c r="CM118" s="80"/>
      <c r="CN118" s="254"/>
      <c r="CO118" s="132"/>
      <c r="CP118" s="127"/>
      <c r="CQ118" s="6"/>
      <c r="CR118" s="138"/>
      <c r="CW118" s="170"/>
      <c r="CY118" s="1" t="s">
        <v>3273</v>
      </c>
      <c r="CZ118" s="200">
        <f>CZ116+CZ117</f>
        <v>0</v>
      </c>
      <c r="DC118" s="182"/>
      <c r="DE118" s="196" t="s">
        <v>2985</v>
      </c>
      <c r="DF118" s="197"/>
      <c r="DG118" s="108" t="s">
        <v>2986</v>
      </c>
      <c r="DI118" s="108" t="s">
        <v>2987</v>
      </c>
      <c r="DK118" s="182"/>
      <c r="DM118" s="2"/>
      <c r="DN118" s="37" t="s">
        <v>3233</v>
      </c>
      <c r="DO118" s="37" t="s">
        <v>3233</v>
      </c>
      <c r="DP118" s="37" t="s">
        <v>3233</v>
      </c>
      <c r="DQ118" s="37" t="s">
        <v>3581</v>
      </c>
      <c r="DR118" s="37" t="s">
        <v>973</v>
      </c>
      <c r="DS118" s="22"/>
      <c r="DT118" s="6"/>
      <c r="DZ118" s="48"/>
    </row>
    <row r="119" spans="9:130">
      <c r="I119" s="22"/>
      <c r="J119" s="156" t="s">
        <v>383</v>
      </c>
      <c r="K119" s="156" t="s">
        <v>383</v>
      </c>
      <c r="L119" s="22">
        <v>7</v>
      </c>
      <c r="M119" s="22">
        <v>34</v>
      </c>
      <c r="N119" s="22">
        <v>36</v>
      </c>
      <c r="O119" s="22">
        <v>31</v>
      </c>
      <c r="P119" s="22">
        <v>53</v>
      </c>
      <c r="Q119" s="22">
        <v>18</v>
      </c>
      <c r="R119" s="22" t="s">
        <v>384</v>
      </c>
      <c r="S119" s="23" t="s">
        <v>385</v>
      </c>
      <c r="AB119" s="5"/>
      <c r="AI119" s="375"/>
      <c r="AJ119" s="6"/>
      <c r="AK119" s="6"/>
      <c r="AL119" s="6"/>
      <c r="AM119" s="6"/>
      <c r="AN119" s="376"/>
      <c r="AO119" s="376"/>
      <c r="AP119" s="73"/>
      <c r="AQ119" s="73"/>
      <c r="AR119" s="376"/>
      <c r="AS119" s="376"/>
      <c r="AT119" s="376"/>
      <c r="AU119" s="376"/>
      <c r="AV119" s="376"/>
      <c r="AW119" s="6"/>
      <c r="AX119" s="6"/>
      <c r="AY119" s="6"/>
      <c r="AZ119" s="6"/>
      <c r="BA119" s="6"/>
      <c r="BB119" s="6"/>
      <c r="BC119" s="6"/>
      <c r="BD119" s="97"/>
      <c r="BN119" s="97"/>
      <c r="BO119" s="166"/>
      <c r="BR119" s="168" t="s">
        <v>2906</v>
      </c>
      <c r="BS119" s="109" t="str">
        <f>AC47</f>
        <v/>
      </c>
      <c r="CA119" s="168" t="s">
        <v>2906</v>
      </c>
      <c r="CB119" s="109" t="str">
        <f>AC75</f>
        <v/>
      </c>
      <c r="CC119" s="313" t="s">
        <v>3176</v>
      </c>
      <c r="CJ119" s="123"/>
      <c r="CK119" s="140"/>
      <c r="CL119" s="125"/>
      <c r="CM119" s="126"/>
      <c r="CN119" s="140"/>
      <c r="CO119" s="125"/>
      <c r="CP119" s="126"/>
      <c r="CQ119" s="6"/>
      <c r="CR119" s="138"/>
      <c r="CS119" s="1" t="s">
        <v>3101</v>
      </c>
      <c r="CW119" s="170"/>
      <c r="CY119" s="1" t="s">
        <v>3274</v>
      </c>
      <c r="CZ119" s="235"/>
      <c r="DC119" s="182"/>
      <c r="DE119" s="6" t="s">
        <v>2988</v>
      </c>
      <c r="DF119" s="6"/>
      <c r="DG119" s="108" t="s">
        <v>2992</v>
      </c>
      <c r="DI119" s="1" t="s">
        <v>3287</v>
      </c>
      <c r="DJ119" s="408">
        <f>60*DH128</f>
        <v>0</v>
      </c>
      <c r="DK119" s="182"/>
      <c r="DM119" s="2"/>
      <c r="DN119" s="37" t="s">
        <v>3583</v>
      </c>
      <c r="DO119" s="37" t="s">
        <v>3583</v>
      </c>
      <c r="DP119" s="37" t="s">
        <v>992</v>
      </c>
      <c r="DQ119" s="37" t="s">
        <v>3584</v>
      </c>
      <c r="DR119" s="37" t="s">
        <v>993</v>
      </c>
      <c r="DS119" s="22"/>
      <c r="DT119" s="6"/>
      <c r="DZ119" s="48"/>
    </row>
    <row r="120" spans="9:130">
      <c r="I120" s="22"/>
      <c r="J120" s="156" t="s">
        <v>386</v>
      </c>
      <c r="K120" s="156" t="s">
        <v>386</v>
      </c>
      <c r="L120" s="22">
        <v>7</v>
      </c>
      <c r="M120" s="22">
        <v>45</v>
      </c>
      <c r="N120" s="22">
        <v>18.899999999999999</v>
      </c>
      <c r="O120" s="22">
        <v>28</v>
      </c>
      <c r="P120" s="22">
        <v>1</v>
      </c>
      <c r="Q120" s="22">
        <v>34</v>
      </c>
      <c r="R120" s="22" t="s">
        <v>387</v>
      </c>
      <c r="S120" s="23" t="s">
        <v>388</v>
      </c>
      <c r="AB120" s="5"/>
      <c r="AI120" s="375"/>
      <c r="AJ120" s="6"/>
      <c r="AK120" s="6"/>
      <c r="AL120" s="6"/>
      <c r="AM120" s="6"/>
      <c r="AN120" s="376"/>
      <c r="AO120" s="376"/>
      <c r="AP120" s="236" t="s">
        <v>3350</v>
      </c>
      <c r="AQ120" s="236"/>
      <c r="AR120" s="416" t="s">
        <v>2773</v>
      </c>
      <c r="AS120" s="414"/>
      <c r="AT120" s="376"/>
      <c r="AU120" s="376"/>
      <c r="AV120" s="376"/>
      <c r="AW120" s="6"/>
      <c r="AX120" s="6"/>
      <c r="AY120" s="6"/>
      <c r="AZ120" s="6"/>
      <c r="BA120" s="6"/>
      <c r="BB120" s="6"/>
      <c r="BC120" s="6"/>
      <c r="BD120" s="97"/>
      <c r="BN120" s="97"/>
      <c r="BO120" s="166"/>
      <c r="BS120" s="109" t="str">
        <f>AC48</f>
        <v/>
      </c>
      <c r="BT120" s="313" t="s">
        <v>3176</v>
      </c>
      <c r="CB120" s="109" t="str">
        <f>AC76</f>
        <v/>
      </c>
      <c r="CC120" s="313" t="s">
        <v>3199</v>
      </c>
      <c r="CJ120" s="123"/>
      <c r="CK120" s="38"/>
      <c r="CL120" s="128"/>
      <c r="CM120" s="127"/>
      <c r="CN120" s="38"/>
      <c r="CO120" s="128"/>
      <c r="CP120" s="127"/>
      <c r="CQ120" s="6"/>
      <c r="CR120" s="138"/>
      <c r="CS120" s="186" t="s">
        <v>2941</v>
      </c>
      <c r="CW120" s="170"/>
      <c r="CY120" s="1" t="s">
        <v>3279</v>
      </c>
      <c r="CZ120" s="253" t="str">
        <f>IF(CZ118=8,"Αντιδιαμετρικοί στόχοι. Πέραν των δυνατοτήτων του προγράμματος","")</f>
        <v/>
      </c>
      <c r="DC120" s="182"/>
      <c r="DE120" s="6" t="s">
        <v>2989</v>
      </c>
      <c r="DF120" s="128"/>
      <c r="DG120" s="1" t="s">
        <v>3017</v>
      </c>
      <c r="DH120" s="1">
        <f>DF130-DH116</f>
        <v>0</v>
      </c>
      <c r="DI120" s="1" t="s">
        <v>2990</v>
      </c>
      <c r="DK120" s="182"/>
      <c r="DM120" s="2"/>
      <c r="DN120" s="37" t="s">
        <v>992</v>
      </c>
      <c r="DO120" s="37" t="s">
        <v>992</v>
      </c>
      <c r="DP120" s="37" t="s">
        <v>992</v>
      </c>
      <c r="DQ120" s="37" t="s">
        <v>3584</v>
      </c>
      <c r="DR120" s="37" t="s">
        <v>993</v>
      </c>
      <c r="DS120" s="22"/>
      <c r="DT120" s="6"/>
      <c r="DZ120" s="48"/>
    </row>
    <row r="121" spans="9:130">
      <c r="I121" s="22"/>
      <c r="J121" s="156" t="s">
        <v>389</v>
      </c>
      <c r="K121" s="156" t="s">
        <v>389</v>
      </c>
      <c r="L121" s="22">
        <v>6</v>
      </c>
      <c r="M121" s="22">
        <v>37</v>
      </c>
      <c r="N121" s="22">
        <v>42.7</v>
      </c>
      <c r="O121" s="22">
        <v>16</v>
      </c>
      <c r="P121" s="22">
        <v>23</v>
      </c>
      <c r="Q121" s="22">
        <v>57</v>
      </c>
      <c r="R121" s="22" t="s">
        <v>390</v>
      </c>
      <c r="S121" s="22" t="s">
        <v>391</v>
      </c>
      <c r="AB121" s="5"/>
      <c r="AI121" s="375"/>
      <c r="AJ121" s="6"/>
      <c r="AK121" s="6"/>
      <c r="AL121" s="6"/>
      <c r="AM121" s="6"/>
      <c r="AN121" s="376"/>
      <c r="AO121" s="376"/>
      <c r="AP121" s="73" t="s">
        <v>3351</v>
      </c>
      <c r="AQ121" s="73"/>
      <c r="AR121" s="416" t="s">
        <v>2819</v>
      </c>
      <c r="AS121" s="414"/>
      <c r="AT121" s="376"/>
      <c r="AU121" s="376"/>
      <c r="AV121" s="376"/>
      <c r="AW121" s="6"/>
      <c r="AX121" s="6"/>
      <c r="AY121" s="6"/>
      <c r="AZ121" s="6"/>
      <c r="BA121" s="6"/>
      <c r="BB121" s="6"/>
      <c r="BC121" s="6"/>
      <c r="BD121" s="97"/>
      <c r="BN121" s="97"/>
      <c r="BO121" s="166"/>
      <c r="BS121" s="1" t="s">
        <v>3176</v>
      </c>
      <c r="BT121" s="313" t="s">
        <v>3199</v>
      </c>
      <c r="CJ121" s="123"/>
      <c r="CK121" s="133" t="s">
        <v>2868</v>
      </c>
      <c r="CL121" s="128"/>
      <c r="CM121" s="127"/>
      <c r="CN121" s="133" t="s">
        <v>2868</v>
      </c>
      <c r="CO121" s="128"/>
      <c r="CP121" s="127"/>
      <c r="CQ121" s="6"/>
      <c r="CR121" s="138"/>
      <c r="CS121" s="1" t="s">
        <v>3102</v>
      </c>
      <c r="CW121" s="170"/>
      <c r="DC121" s="182"/>
      <c r="DE121" s="168" t="s">
        <v>2991</v>
      </c>
      <c r="DF121" s="65">
        <f>DD159</f>
        <v>0</v>
      </c>
      <c r="DG121" s="1" t="s">
        <v>2997</v>
      </c>
      <c r="DH121" s="1">
        <f>IF(DF125=1,DH120,0)</f>
        <v>0</v>
      </c>
      <c r="DI121" s="1" t="s">
        <v>2993</v>
      </c>
      <c r="DK121" s="182"/>
      <c r="DM121" s="2"/>
      <c r="DN121" s="37" t="s">
        <v>3585</v>
      </c>
      <c r="DO121" s="37" t="s">
        <v>3585</v>
      </c>
      <c r="DP121" s="37" t="s">
        <v>992</v>
      </c>
      <c r="DQ121" s="37" t="s">
        <v>3584</v>
      </c>
      <c r="DR121" s="37" t="s">
        <v>993</v>
      </c>
      <c r="DS121" s="22"/>
      <c r="DT121" s="6"/>
      <c r="DZ121" s="48"/>
    </row>
    <row r="122" spans="9:130" ht="15.75" thickBot="1">
      <c r="I122" s="22"/>
      <c r="J122" s="156" t="s">
        <v>392</v>
      </c>
      <c r="K122" s="156" t="s">
        <v>392</v>
      </c>
      <c r="L122" s="22">
        <v>7</v>
      </c>
      <c r="M122" s="22">
        <v>20</v>
      </c>
      <c r="N122" s="22">
        <v>7.4</v>
      </c>
      <c r="O122" s="22">
        <v>21</v>
      </c>
      <c r="P122" s="22">
        <v>58</v>
      </c>
      <c r="Q122" s="22">
        <v>56</v>
      </c>
      <c r="R122" s="22" t="s">
        <v>393</v>
      </c>
      <c r="S122" s="22" t="s">
        <v>394</v>
      </c>
      <c r="AB122" s="5"/>
      <c r="AI122" s="375"/>
      <c r="AJ122" s="6"/>
      <c r="AK122" s="6"/>
      <c r="AL122" s="6"/>
      <c r="AM122" s="6"/>
      <c r="AN122" s="376"/>
      <c r="AO122" s="376"/>
      <c r="AP122" s="594" t="s">
        <v>3892</v>
      </c>
      <c r="AQ122" s="150"/>
      <c r="AR122" s="419" t="s">
        <v>3216</v>
      </c>
      <c r="AS122" s="420">
        <v>2000</v>
      </c>
      <c r="AT122" s="376"/>
      <c r="AU122" s="376"/>
      <c r="AV122" s="376"/>
      <c r="AW122" s="6"/>
      <c r="AX122" s="6"/>
      <c r="AY122" s="6"/>
      <c r="AZ122" s="6"/>
      <c r="BA122" s="6"/>
      <c r="BB122" s="6"/>
      <c r="BC122" s="6"/>
      <c r="BD122" s="97"/>
      <c r="BN122" s="97"/>
      <c r="BO122" s="166"/>
      <c r="CJ122" s="123"/>
      <c r="CK122" s="38" t="s">
        <v>2865</v>
      </c>
      <c r="CL122" s="128"/>
      <c r="CM122" s="127"/>
      <c r="CN122" s="38" t="s">
        <v>2865</v>
      </c>
      <c r="CO122" s="128"/>
      <c r="CP122" s="127"/>
      <c r="CQ122" s="6"/>
      <c r="CR122" s="138"/>
      <c r="CS122" s="229" t="s">
        <v>3098</v>
      </c>
      <c r="CT122" s="205"/>
      <c r="CW122" s="170"/>
      <c r="DC122" s="182"/>
      <c r="DE122" s="128" t="s">
        <v>2994</v>
      </c>
      <c r="DF122" s="128" t="b">
        <f>ISNUMBER(DF121)</f>
        <v>1</v>
      </c>
      <c r="DG122" s="1" t="s">
        <v>2999</v>
      </c>
      <c r="DH122" s="1">
        <f>-1*DH121</f>
        <v>0</v>
      </c>
      <c r="DK122" s="182"/>
      <c r="DM122" s="2"/>
      <c r="DN122" s="37" t="s">
        <v>3234</v>
      </c>
      <c r="DO122" s="37" t="s">
        <v>3234</v>
      </c>
      <c r="DP122" s="37" t="s">
        <v>992</v>
      </c>
      <c r="DQ122" s="37" t="s">
        <v>3584</v>
      </c>
      <c r="DR122" s="37" t="s">
        <v>993</v>
      </c>
      <c r="DS122" s="22"/>
      <c r="DT122" s="6"/>
      <c r="DZ122" s="48"/>
    </row>
    <row r="123" spans="9:130" ht="15.75" thickBot="1">
      <c r="I123" s="22"/>
      <c r="J123" s="156" t="s">
        <v>395</v>
      </c>
      <c r="K123" s="156" t="s">
        <v>395</v>
      </c>
      <c r="L123" s="22">
        <v>6</v>
      </c>
      <c r="M123" s="22">
        <v>43</v>
      </c>
      <c r="N123" s="22">
        <v>55.9</v>
      </c>
      <c r="O123" s="22">
        <v>25</v>
      </c>
      <c r="P123" s="22">
        <v>7</v>
      </c>
      <c r="Q123" s="22">
        <v>52</v>
      </c>
      <c r="R123" s="22" t="s">
        <v>396</v>
      </c>
      <c r="S123" s="22" t="s">
        <v>397</v>
      </c>
      <c r="AB123" s="5"/>
      <c r="AC123" s="5"/>
      <c r="AD123" s="5"/>
      <c r="AE123" s="5"/>
      <c r="AF123" s="5"/>
      <c r="AG123" s="5"/>
      <c r="AI123" s="375"/>
      <c r="AJ123" s="6"/>
      <c r="AK123" s="6"/>
      <c r="AL123" s="6"/>
      <c r="AM123" s="6"/>
      <c r="AN123" s="376"/>
      <c r="AO123" s="376"/>
      <c r="AP123" s="609" t="s">
        <v>3867</v>
      </c>
      <c r="AQ123" s="610"/>
      <c r="AR123" s="460" t="s">
        <v>2777</v>
      </c>
      <c r="AS123" s="422" t="s">
        <v>2069</v>
      </c>
      <c r="AT123" s="376"/>
      <c r="AU123" s="376"/>
      <c r="AV123" s="376"/>
      <c r="AW123" s="6"/>
      <c r="AX123" s="6"/>
      <c r="AY123" s="6"/>
      <c r="AZ123" s="6"/>
      <c r="BA123" s="6"/>
      <c r="BB123" s="6"/>
      <c r="BC123" s="6"/>
      <c r="BD123" s="97"/>
      <c r="BN123" s="97"/>
      <c r="BO123" s="166"/>
      <c r="BQ123" s="108"/>
      <c r="BR123" s="206" t="s">
        <v>3207</v>
      </c>
      <c r="BS123" s="331"/>
      <c r="CA123" s="206" t="s">
        <v>3208</v>
      </c>
      <c r="CB123" s="332"/>
      <c r="CJ123" s="123"/>
      <c r="CK123" s="38" t="s">
        <v>3051</v>
      </c>
      <c r="CL123" s="65">
        <f>CL88</f>
        <v>0</v>
      </c>
      <c r="CM123" s="127"/>
      <c r="CN123" s="38" t="s">
        <v>3051</v>
      </c>
      <c r="CO123" s="65">
        <f>CO88</f>
        <v>0</v>
      </c>
      <c r="CP123" s="127"/>
      <c r="CQ123" s="6"/>
      <c r="CR123" s="138"/>
      <c r="CS123" s="1" t="s">
        <v>3103</v>
      </c>
      <c r="CT123" s="65">
        <f>DD85</f>
        <v>0</v>
      </c>
      <c r="CW123" s="170"/>
      <c r="DC123" s="182"/>
      <c r="DE123" s="128" t="s">
        <v>2996</v>
      </c>
      <c r="DF123" s="128">
        <f>DF122*1</f>
        <v>1</v>
      </c>
      <c r="DG123" s="1" t="s">
        <v>3001</v>
      </c>
      <c r="DH123" s="408">
        <f>IF(DF125=1,DH122,DH120)</f>
        <v>0</v>
      </c>
      <c r="DK123" s="182"/>
      <c r="DM123" s="2"/>
      <c r="DN123" s="37" t="s">
        <v>3586</v>
      </c>
      <c r="DO123" s="37" t="s">
        <v>3586</v>
      </c>
      <c r="DP123" s="37" t="s">
        <v>997</v>
      </c>
      <c r="DQ123" s="37" t="s">
        <v>3587</v>
      </c>
      <c r="DR123" s="37" t="s">
        <v>998</v>
      </c>
      <c r="DS123" s="22"/>
      <c r="DT123" s="6"/>
      <c r="DZ123" s="48"/>
    </row>
    <row r="124" spans="9:130">
      <c r="I124" s="22"/>
      <c r="J124" s="156" t="s">
        <v>398</v>
      </c>
      <c r="K124" s="156" t="s">
        <v>398</v>
      </c>
      <c r="L124" s="22">
        <v>7</v>
      </c>
      <c r="M124" s="22">
        <v>4</v>
      </c>
      <c r="N124" s="22">
        <v>6.5</v>
      </c>
      <c r="O124" s="22">
        <v>20</v>
      </c>
      <c r="P124" s="22">
        <v>34</v>
      </c>
      <c r="Q124" s="22">
        <v>13</v>
      </c>
      <c r="R124" s="22" t="s">
        <v>399</v>
      </c>
      <c r="S124" s="22" t="s">
        <v>400</v>
      </c>
      <c r="AI124" s="375"/>
      <c r="AJ124" s="6"/>
      <c r="AK124" s="6"/>
      <c r="AL124" s="6"/>
      <c r="AM124" s="6"/>
      <c r="AN124" s="376"/>
      <c r="AO124" s="376"/>
      <c r="AP124" s="594" t="s">
        <v>3866</v>
      </c>
      <c r="AQ124" s="461"/>
      <c r="AR124" s="462" t="s">
        <v>2779</v>
      </c>
      <c r="AS124" s="424">
        <v>-16.649999999999999</v>
      </c>
      <c r="AT124" s="376"/>
      <c r="AU124" s="376"/>
      <c r="AV124" s="376"/>
      <c r="AW124" s="6"/>
      <c r="AX124" s="6"/>
      <c r="AY124" s="6"/>
      <c r="AZ124" s="6"/>
      <c r="BA124" s="6"/>
      <c r="BB124" s="6"/>
      <c r="BC124" s="6"/>
      <c r="BD124" s="97"/>
      <c r="BN124" s="97"/>
      <c r="BO124" s="166"/>
      <c r="BR124" s="38" t="s">
        <v>3115</v>
      </c>
      <c r="BS124" s="180" t="str">
        <f>CZ105</f>
        <v/>
      </c>
      <c r="CA124" s="38" t="s">
        <v>3115</v>
      </c>
      <c r="CB124" s="180" t="str">
        <f>CZ110</f>
        <v/>
      </c>
      <c r="CJ124" s="123"/>
      <c r="CK124" s="38" t="s">
        <v>3052</v>
      </c>
      <c r="CL124" s="65">
        <f>CL93</f>
        <v>0</v>
      </c>
      <c r="CM124" s="127"/>
      <c r="CN124" s="38" t="s">
        <v>3052</v>
      </c>
      <c r="CO124" s="65">
        <f>CO93</f>
        <v>0</v>
      </c>
      <c r="CP124" s="127"/>
      <c r="CQ124" s="6"/>
      <c r="CR124" s="138"/>
      <c r="CS124" s="1" t="s">
        <v>11</v>
      </c>
      <c r="CT124" s="65">
        <f>DD87</f>
        <v>0</v>
      </c>
      <c r="CW124" s="170"/>
      <c r="DC124" s="182"/>
      <c r="DE124" s="128" t="s">
        <v>2998</v>
      </c>
      <c r="DF124" s="6">
        <f>IF(DF123=1,DF121,0)</f>
        <v>0</v>
      </c>
      <c r="DG124" s="1" t="s">
        <v>2069</v>
      </c>
      <c r="DH124" s="175"/>
      <c r="DK124" s="182"/>
      <c r="DM124" s="2"/>
      <c r="DN124" s="37" t="s">
        <v>997</v>
      </c>
      <c r="DO124" s="37" t="s">
        <v>997</v>
      </c>
      <c r="DP124" s="37" t="s">
        <v>997</v>
      </c>
      <c r="DQ124" s="37" t="s">
        <v>3587</v>
      </c>
      <c r="DR124" s="37" t="s">
        <v>998</v>
      </c>
      <c r="DS124" s="22"/>
      <c r="DT124" s="6"/>
      <c r="DZ124" s="48"/>
    </row>
    <row r="125" spans="9:130" ht="18.75">
      <c r="I125" s="22"/>
      <c r="J125" s="156" t="s">
        <v>401</v>
      </c>
      <c r="K125" s="156" t="s">
        <v>401</v>
      </c>
      <c r="L125" s="22">
        <v>6</v>
      </c>
      <c r="M125" s="22">
        <v>14</v>
      </c>
      <c r="N125" s="22">
        <v>52.7</v>
      </c>
      <c r="O125" s="22">
        <v>22</v>
      </c>
      <c r="P125" s="22">
        <v>30</v>
      </c>
      <c r="Q125" s="22">
        <v>24</v>
      </c>
      <c r="R125" s="22" t="s">
        <v>402</v>
      </c>
      <c r="S125" s="22" t="s">
        <v>403</v>
      </c>
      <c r="AI125" s="375"/>
      <c r="AJ125" s="6"/>
      <c r="AK125" s="6"/>
      <c r="AL125" s="6"/>
      <c r="AM125" s="6"/>
      <c r="AN125" s="376"/>
      <c r="AO125" s="376"/>
      <c r="AP125" s="594" t="s">
        <v>3865</v>
      </c>
      <c r="AQ125" s="461"/>
      <c r="AR125" s="434" t="s">
        <v>3310</v>
      </c>
      <c r="AS125" s="427"/>
      <c r="AT125" s="376"/>
      <c r="AU125" s="376"/>
      <c r="AV125" s="376"/>
      <c r="AW125" s="6"/>
      <c r="AX125" s="6"/>
      <c r="AY125" s="6"/>
      <c r="AZ125" s="6"/>
      <c r="BA125" s="6"/>
      <c r="BB125" s="6"/>
      <c r="BC125" s="6"/>
      <c r="BD125" s="97"/>
      <c r="BN125" s="97"/>
      <c r="BO125" s="166"/>
      <c r="BR125" s="38" t="s">
        <v>3116</v>
      </c>
      <c r="BS125" s="180" t="str">
        <f>CZ106</f>
        <v/>
      </c>
      <c r="CA125" s="38" t="s">
        <v>3116</v>
      </c>
      <c r="CB125" s="180" t="str">
        <f>CZ111</f>
        <v/>
      </c>
      <c r="CJ125" s="123"/>
      <c r="CK125" s="38" t="s">
        <v>2869</v>
      </c>
      <c r="CL125" s="65">
        <f>CL98</f>
        <v>0</v>
      </c>
      <c r="CM125" s="127"/>
      <c r="CN125" s="38" t="s">
        <v>2869</v>
      </c>
      <c r="CO125" s="65">
        <f>CO98</f>
        <v>0</v>
      </c>
      <c r="CP125" s="127"/>
      <c r="CQ125" s="6"/>
      <c r="CR125" s="138"/>
      <c r="CS125" s="1" t="s">
        <v>3104</v>
      </c>
      <c r="CT125" s="65">
        <f>DD89</f>
        <v>0</v>
      </c>
      <c r="CW125" s="170"/>
      <c r="DC125" s="182"/>
      <c r="DE125" s="132" t="s">
        <v>3000</v>
      </c>
      <c r="DF125" s="132">
        <f>IF(DF124&lt;0,1,0)</f>
        <v>0</v>
      </c>
      <c r="DG125" s="108" t="s">
        <v>3004</v>
      </c>
      <c r="DK125" s="182"/>
      <c r="DM125" s="2"/>
      <c r="DN125" s="37" t="s">
        <v>3588</v>
      </c>
      <c r="DO125" s="37" t="s">
        <v>3588</v>
      </c>
      <c r="DP125" s="37" t="s">
        <v>1027</v>
      </c>
      <c r="DQ125" s="37" t="s">
        <v>3589</v>
      </c>
      <c r="DR125" s="37" t="s">
        <v>1028</v>
      </c>
      <c r="DS125" s="22"/>
      <c r="DT125" s="6"/>
      <c r="DZ125" s="48"/>
    </row>
    <row r="126" spans="9:130" ht="21" thickBot="1">
      <c r="I126" s="22"/>
      <c r="J126" s="156" t="s">
        <v>404</v>
      </c>
      <c r="K126" s="156" t="s">
        <v>404</v>
      </c>
      <c r="L126" s="22">
        <v>6</v>
      </c>
      <c r="M126" s="22">
        <v>22</v>
      </c>
      <c r="N126" s="22">
        <v>57.6</v>
      </c>
      <c r="O126" s="22">
        <v>22</v>
      </c>
      <c r="P126" s="22">
        <v>30</v>
      </c>
      <c r="Q126" s="22">
        <v>49</v>
      </c>
      <c r="R126" s="22" t="s">
        <v>405</v>
      </c>
      <c r="S126" s="22" t="s">
        <v>406</v>
      </c>
      <c r="AI126" s="375"/>
      <c r="AJ126" s="6"/>
      <c r="AK126" s="6"/>
      <c r="AL126" s="6"/>
      <c r="AM126" s="6"/>
      <c r="AN126" s="376"/>
      <c r="AO126" s="376"/>
      <c r="AP126" s="463" t="s">
        <v>3356</v>
      </c>
      <c r="AQ126" s="461"/>
      <c r="AR126" s="435" t="s">
        <v>2782</v>
      </c>
      <c r="AS126" s="428">
        <v>-1.66</v>
      </c>
      <c r="AT126" s="376"/>
      <c r="AU126" s="376"/>
      <c r="AV126" s="376"/>
      <c r="AW126" s="6"/>
      <c r="AX126" s="6"/>
      <c r="AY126" s="6"/>
      <c r="AZ126" s="6"/>
      <c r="BA126" s="6"/>
      <c r="BB126" s="6"/>
      <c r="BC126" s="6"/>
      <c r="BD126" s="97"/>
      <c r="BN126" s="97"/>
      <c r="BO126" s="166"/>
      <c r="BR126" s="95" t="s">
        <v>3200</v>
      </c>
      <c r="BS126" s="109" t="str">
        <f>CZ107</f>
        <v/>
      </c>
      <c r="CA126" s="95" t="s">
        <v>3200</v>
      </c>
      <c r="CB126" s="109" t="str">
        <f>CZ112</f>
        <v/>
      </c>
      <c r="CJ126" s="123"/>
      <c r="CK126" s="38"/>
      <c r="CL126" s="128"/>
      <c r="CM126" s="127"/>
      <c r="CN126" s="38"/>
      <c r="CO126" s="128"/>
      <c r="CP126" s="127"/>
      <c r="CQ126" s="6"/>
      <c r="CR126" s="138"/>
      <c r="CS126" s="229" t="s">
        <v>3099</v>
      </c>
      <c r="CT126" s="117"/>
      <c r="CW126" s="170"/>
      <c r="DC126" s="182"/>
      <c r="DE126" s="128" t="s">
        <v>3003</v>
      </c>
      <c r="DF126" s="128">
        <f>IF(DF125=1,DF124,0)</f>
        <v>0</v>
      </c>
      <c r="DG126" s="1" t="s">
        <v>3005</v>
      </c>
      <c r="DH126" s="1">
        <f>IF(DF125=1,DH116,0)</f>
        <v>0</v>
      </c>
      <c r="DK126" s="182"/>
      <c r="DM126" s="2"/>
      <c r="DN126" s="37" t="s">
        <v>1027</v>
      </c>
      <c r="DO126" s="37" t="s">
        <v>1027</v>
      </c>
      <c r="DP126" s="37" t="s">
        <v>1027</v>
      </c>
      <c r="DQ126" s="37" t="s">
        <v>3589</v>
      </c>
      <c r="DR126" s="37" t="s">
        <v>1028</v>
      </c>
      <c r="DS126" s="22"/>
      <c r="DT126" s="6"/>
      <c r="DZ126" s="48"/>
    </row>
    <row r="127" spans="9:130">
      <c r="I127" s="24" t="s">
        <v>407</v>
      </c>
      <c r="J127" s="157" t="s">
        <v>408</v>
      </c>
      <c r="K127" s="157" t="s">
        <v>408</v>
      </c>
      <c r="L127" s="24" t="s">
        <v>39</v>
      </c>
      <c r="M127" s="24" t="s">
        <v>407</v>
      </c>
      <c r="N127" s="24" t="s">
        <v>407</v>
      </c>
      <c r="O127" s="24" t="s">
        <v>40</v>
      </c>
      <c r="P127" s="24" t="s">
        <v>409</v>
      </c>
      <c r="Q127" s="24" t="s">
        <v>410</v>
      </c>
      <c r="R127" s="24" t="s">
        <v>411</v>
      </c>
      <c r="S127" s="24" t="s">
        <v>409</v>
      </c>
      <c r="AI127" s="375"/>
      <c r="AJ127" s="6"/>
      <c r="AK127" s="6"/>
      <c r="AL127" s="6"/>
      <c r="AM127" s="6"/>
      <c r="AN127" s="376"/>
      <c r="AO127" s="376"/>
      <c r="AP127" s="463" t="s">
        <v>3354</v>
      </c>
      <c r="AQ127" s="461"/>
      <c r="AR127" s="422"/>
      <c r="AS127" s="422"/>
      <c r="AT127" s="376"/>
      <c r="AU127" s="376"/>
      <c r="AV127" s="376"/>
      <c r="AW127" s="6"/>
      <c r="AX127" s="6"/>
      <c r="AY127" s="6"/>
      <c r="AZ127" s="6"/>
      <c r="BA127" s="6"/>
      <c r="BB127" s="6"/>
      <c r="BC127" s="6"/>
      <c r="BD127" s="97"/>
      <c r="CJ127" s="123"/>
      <c r="CK127" s="38" t="s">
        <v>3053</v>
      </c>
      <c r="CL127" s="128">
        <f>CL125/60</f>
        <v>0</v>
      </c>
      <c r="CM127" s="127"/>
      <c r="CN127" s="38" t="s">
        <v>3053</v>
      </c>
      <c r="CO127" s="128">
        <f>CO125/60</f>
        <v>0</v>
      </c>
      <c r="CP127" s="127"/>
      <c r="CQ127" s="6"/>
      <c r="CR127" s="138"/>
      <c r="CS127" s="1" t="s">
        <v>3103</v>
      </c>
      <c r="CT127" s="65">
        <f>DD167</f>
        <v>0</v>
      </c>
      <c r="CW127" s="170"/>
      <c r="DC127" s="182"/>
      <c r="DE127" s="128" t="s">
        <v>3023</v>
      </c>
      <c r="DF127" s="128">
        <f>DF126*-1</f>
        <v>0</v>
      </c>
      <c r="DG127" s="1" t="s">
        <v>2999</v>
      </c>
      <c r="DH127" s="1">
        <f>-1*DH126</f>
        <v>0</v>
      </c>
      <c r="DK127" s="182"/>
      <c r="DM127" s="2"/>
      <c r="DN127" s="37" t="s">
        <v>3590</v>
      </c>
      <c r="DO127" s="37" t="s">
        <v>3590</v>
      </c>
      <c r="DP127" s="37" t="s">
        <v>3591</v>
      </c>
      <c r="DQ127" s="37" t="s">
        <v>3592</v>
      </c>
      <c r="DR127" s="37" t="s">
        <v>3593</v>
      </c>
      <c r="DS127" s="22"/>
      <c r="DT127" s="6"/>
      <c r="DZ127" s="48"/>
    </row>
    <row r="128" spans="9:130">
      <c r="I128" s="22"/>
      <c r="J128" s="156" t="s">
        <v>412</v>
      </c>
      <c r="K128" s="156" t="s">
        <v>412</v>
      </c>
      <c r="L128" s="22">
        <v>14</v>
      </c>
      <c r="M128" s="22">
        <v>4</v>
      </c>
      <c r="N128" s="22">
        <v>23.3</v>
      </c>
      <c r="O128" s="22">
        <v>64</v>
      </c>
      <c r="P128" s="22">
        <v>22</v>
      </c>
      <c r="Q128" s="22">
        <v>33</v>
      </c>
      <c r="R128" s="22" t="s">
        <v>413</v>
      </c>
      <c r="S128" s="23" t="s">
        <v>414</v>
      </c>
      <c r="AI128" s="375"/>
      <c r="AJ128" s="6"/>
      <c r="AK128" s="6"/>
      <c r="AL128" s="6"/>
      <c r="AM128" s="6"/>
      <c r="AN128" s="376"/>
      <c r="AO128" s="376"/>
      <c r="AP128" s="463" t="s">
        <v>3357</v>
      </c>
      <c r="AQ128" s="73"/>
      <c r="AR128" s="422"/>
      <c r="AS128" s="422"/>
      <c r="AT128" s="376"/>
      <c r="AU128" s="376"/>
      <c r="AV128" s="376"/>
      <c r="AW128" s="6"/>
      <c r="AX128" s="6"/>
      <c r="AY128" s="6"/>
      <c r="AZ128" s="6"/>
      <c r="BA128" s="6"/>
      <c r="BB128" s="6"/>
      <c r="BC128" s="6"/>
      <c r="BD128" s="97"/>
      <c r="CJ128" s="123"/>
      <c r="CK128" s="38" t="s">
        <v>3054</v>
      </c>
      <c r="CL128" s="128">
        <f>(CL127+CL124)/60</f>
        <v>0</v>
      </c>
      <c r="CM128" s="127"/>
      <c r="CN128" s="38" t="s">
        <v>3054</v>
      </c>
      <c r="CO128" s="128">
        <f>(CO127+CO124)/60</f>
        <v>0</v>
      </c>
      <c r="CP128" s="127"/>
      <c r="CQ128" s="6"/>
      <c r="CR128" s="138"/>
      <c r="CS128" s="1" t="s">
        <v>11</v>
      </c>
      <c r="CT128" s="65">
        <f>DD169</f>
        <v>0</v>
      </c>
      <c r="CW128" s="170"/>
      <c r="DC128" s="182"/>
      <c r="DE128" s="128" t="s">
        <v>3006</v>
      </c>
      <c r="DF128" s="6">
        <f>IF(DF127=0,DF124,DF127)</f>
        <v>0</v>
      </c>
      <c r="DG128" s="1" t="s">
        <v>3007</v>
      </c>
      <c r="DH128" s="408">
        <f>IF(DF125=1,DH127,DH116)</f>
        <v>0</v>
      </c>
      <c r="DK128" s="182"/>
      <c r="DM128" s="2"/>
      <c r="DN128" s="37" t="s">
        <v>1083</v>
      </c>
      <c r="DO128" s="37" t="s">
        <v>1083</v>
      </c>
      <c r="DP128" s="37" t="s">
        <v>3591</v>
      </c>
      <c r="DQ128" s="37" t="s">
        <v>3592</v>
      </c>
      <c r="DR128" s="37" t="s">
        <v>3593</v>
      </c>
      <c r="DS128" s="22"/>
      <c r="DT128" s="6"/>
      <c r="DZ128" s="48"/>
    </row>
    <row r="129" spans="9:130" ht="15.75" thickBot="1">
      <c r="I129" s="22"/>
      <c r="J129" s="156" t="s">
        <v>415</v>
      </c>
      <c r="K129" s="156" t="s">
        <v>415</v>
      </c>
      <c r="L129" s="22">
        <v>17</v>
      </c>
      <c r="M129" s="22">
        <v>30</v>
      </c>
      <c r="N129" s="22">
        <v>26</v>
      </c>
      <c r="O129" s="22">
        <v>52</v>
      </c>
      <c r="P129" s="22">
        <v>18</v>
      </c>
      <c r="Q129" s="22">
        <v>5</v>
      </c>
      <c r="R129" s="22" t="s">
        <v>416</v>
      </c>
      <c r="S129" s="23" t="s">
        <v>417</v>
      </c>
      <c r="AI129" s="375"/>
      <c r="AJ129" s="6"/>
      <c r="AK129" s="6"/>
      <c r="AL129" s="6"/>
      <c r="AM129" s="6"/>
      <c r="AN129" s="376"/>
      <c r="AO129" s="376"/>
      <c r="AP129" s="463" t="s">
        <v>3355</v>
      </c>
      <c r="AQ129" s="150"/>
      <c r="AR129" s="460" t="s">
        <v>2777</v>
      </c>
      <c r="AS129" s="432"/>
      <c r="AT129" s="376"/>
      <c r="AU129" s="376"/>
      <c r="AV129" s="376"/>
      <c r="AW129" s="6"/>
      <c r="AX129" s="6"/>
      <c r="AY129" s="6"/>
      <c r="AZ129" s="6"/>
      <c r="BA129" s="6"/>
      <c r="BB129" s="6"/>
      <c r="BC129" s="6"/>
      <c r="BD129" s="97"/>
      <c r="BR129" s="1" t="s">
        <v>3280</v>
      </c>
      <c r="CJ129" s="123"/>
      <c r="CK129" s="38" t="s">
        <v>3055</v>
      </c>
      <c r="CL129" s="129">
        <f>CL128+CL123</f>
        <v>0</v>
      </c>
      <c r="CM129" s="127"/>
      <c r="CN129" s="38" t="s">
        <v>3055</v>
      </c>
      <c r="CO129" s="129">
        <f>CO128+CO123</f>
        <v>0</v>
      </c>
      <c r="CP129" s="127"/>
      <c r="CQ129" s="6"/>
      <c r="CR129" s="138"/>
      <c r="CS129" s="1" t="s">
        <v>3104</v>
      </c>
      <c r="CT129" s="65">
        <f>DD171</f>
        <v>0</v>
      </c>
      <c r="CW129" s="170"/>
      <c r="DC129" s="182"/>
      <c r="DE129" s="145" t="s">
        <v>3024</v>
      </c>
      <c r="DF129" s="6">
        <f>DF128</f>
        <v>0</v>
      </c>
      <c r="DG129" s="1" t="s">
        <v>3288</v>
      </c>
      <c r="DH129" s="175"/>
      <c r="DK129" s="182"/>
      <c r="DM129" s="2"/>
      <c r="DN129" s="37" t="s">
        <v>3594</v>
      </c>
      <c r="DO129" s="37" t="s">
        <v>3594</v>
      </c>
      <c r="DP129" s="37" t="s">
        <v>3591</v>
      </c>
      <c r="DQ129" s="37" t="s">
        <v>3592</v>
      </c>
      <c r="DR129" s="37" t="s">
        <v>3593</v>
      </c>
      <c r="DS129" s="22"/>
      <c r="DT129" s="6"/>
      <c r="DZ129" s="48"/>
    </row>
    <row r="130" spans="9:130">
      <c r="I130" s="22"/>
      <c r="J130" s="156" t="s">
        <v>418</v>
      </c>
      <c r="K130" s="156" t="s">
        <v>418</v>
      </c>
      <c r="L130" s="22">
        <v>17</v>
      </c>
      <c r="M130" s="22">
        <v>56</v>
      </c>
      <c r="N130" s="22">
        <v>36.4</v>
      </c>
      <c r="O130" s="22">
        <v>51</v>
      </c>
      <c r="P130" s="22">
        <v>29</v>
      </c>
      <c r="Q130" s="22">
        <v>20</v>
      </c>
      <c r="R130" s="22" t="s">
        <v>419</v>
      </c>
      <c r="S130" s="23" t="s">
        <v>420</v>
      </c>
      <c r="AI130" s="375"/>
      <c r="AJ130" s="6"/>
      <c r="AK130" s="6"/>
      <c r="AL130" s="6"/>
      <c r="AM130" s="6"/>
      <c r="AN130" s="376"/>
      <c r="AO130" s="376"/>
      <c r="AP130" s="463" t="s">
        <v>3358</v>
      </c>
      <c r="AQ130" s="461"/>
      <c r="AR130" s="462" t="s">
        <v>2789</v>
      </c>
      <c r="AS130" s="424">
        <v>-5.75</v>
      </c>
      <c r="AT130" s="376"/>
      <c r="AU130" s="376"/>
      <c r="AV130" s="376"/>
      <c r="AW130" s="6"/>
      <c r="AX130" s="6"/>
      <c r="AY130" s="6"/>
      <c r="AZ130" s="6"/>
      <c r="BA130" s="6"/>
      <c r="BB130" s="6"/>
      <c r="BC130" s="6"/>
      <c r="BD130" s="97"/>
      <c r="BR130" s="128" t="s">
        <v>3281</v>
      </c>
      <c r="BS130" s="109" t="str">
        <f>CZ120</f>
        <v/>
      </c>
      <c r="CJ130" s="123"/>
      <c r="CK130" s="210" t="s">
        <v>3056</v>
      </c>
      <c r="CL130" s="128"/>
      <c r="CM130" s="127"/>
      <c r="CN130" s="210" t="s">
        <v>3056</v>
      </c>
      <c r="CO130" s="128"/>
      <c r="CP130" s="127"/>
      <c r="CQ130" s="6"/>
      <c r="CR130" s="138"/>
      <c r="CS130" s="222" t="s">
        <v>3105</v>
      </c>
      <c r="CT130" s="135"/>
      <c r="CW130" s="170"/>
      <c r="DC130" s="182"/>
      <c r="DE130" s="1" t="s">
        <v>3025</v>
      </c>
      <c r="DF130" s="190">
        <f>IF(DF129&gt;100,0,DF129)</f>
        <v>0</v>
      </c>
      <c r="DK130" s="182"/>
      <c r="DM130" s="2"/>
      <c r="DN130" s="37" t="s">
        <v>3591</v>
      </c>
      <c r="DO130" s="37" t="s">
        <v>3591</v>
      </c>
      <c r="DP130" s="37" t="s">
        <v>3591</v>
      </c>
      <c r="DQ130" s="37" t="s">
        <v>3592</v>
      </c>
      <c r="DR130" s="37" t="s">
        <v>3593</v>
      </c>
      <c r="DS130" s="22"/>
      <c r="DT130" s="6"/>
      <c r="DZ130" s="48"/>
    </row>
    <row r="131" spans="9:130" ht="18.75">
      <c r="I131" s="22"/>
      <c r="J131" s="156" t="s">
        <v>421</v>
      </c>
      <c r="K131" s="156" t="s">
        <v>421</v>
      </c>
      <c r="L131" s="22">
        <v>19</v>
      </c>
      <c r="M131" s="22">
        <v>12</v>
      </c>
      <c r="N131" s="22">
        <v>33.299999999999997</v>
      </c>
      <c r="O131" s="22">
        <v>67</v>
      </c>
      <c r="P131" s="22">
        <v>39</v>
      </c>
      <c r="Q131" s="22">
        <v>42</v>
      </c>
      <c r="R131" s="22" t="s">
        <v>422</v>
      </c>
      <c r="S131" s="23" t="s">
        <v>423</v>
      </c>
      <c r="V131" s="5"/>
      <c r="W131" s="5"/>
      <c r="X131" s="283" t="s">
        <v>3112</v>
      </c>
      <c r="Y131" s="5"/>
      <c r="Z131" s="342"/>
      <c r="AA131" s="5"/>
      <c r="AB131" s="5"/>
      <c r="AC131" s="5"/>
      <c r="AD131" s="5"/>
      <c r="AE131" s="5"/>
      <c r="AF131" s="5"/>
      <c r="AG131" s="5"/>
      <c r="AI131" s="375"/>
      <c r="AJ131" s="6"/>
      <c r="AK131" s="6"/>
      <c r="AL131" s="6"/>
      <c r="AM131" s="6"/>
      <c r="AN131" s="376"/>
      <c r="AO131" s="376"/>
      <c r="AP131" s="463" t="s">
        <v>3360</v>
      </c>
      <c r="AQ131" s="461"/>
      <c r="AR131" s="434" t="s">
        <v>3313</v>
      </c>
      <c r="AS131" s="427"/>
      <c r="AT131" s="376"/>
      <c r="AU131" s="376"/>
      <c r="AV131" s="376"/>
      <c r="AW131" s="6"/>
      <c r="AX131" s="6"/>
      <c r="AY131" s="6"/>
      <c r="AZ131" s="6"/>
      <c r="BA131" s="6"/>
      <c r="BB131" s="6"/>
      <c r="BC131" s="6"/>
      <c r="BD131" s="97"/>
      <c r="BR131" s="128"/>
      <c r="BS131" s="128"/>
      <c r="BT131" s="128"/>
      <c r="BW131" s="128"/>
      <c r="BX131" s="128"/>
      <c r="BY131" s="132"/>
      <c r="CJ131" s="123"/>
      <c r="CK131" s="38" t="s">
        <v>3057</v>
      </c>
      <c r="CL131" s="128">
        <f>IF(CL100=0,0,1)</f>
        <v>1</v>
      </c>
      <c r="CM131" s="127"/>
      <c r="CN131" s="38" t="s">
        <v>3057</v>
      </c>
      <c r="CO131" s="128">
        <f>IF(CO100=0,0,1)</f>
        <v>1</v>
      </c>
      <c r="CP131" s="127"/>
      <c r="CQ131" s="6"/>
      <c r="CR131" s="138"/>
      <c r="CS131" s="1" t="s">
        <v>3103</v>
      </c>
      <c r="CT131" s="65">
        <f>DD249</f>
        <v>0</v>
      </c>
      <c r="CW131" s="170"/>
      <c r="DC131" s="182"/>
      <c r="DD131" s="182"/>
      <c r="DE131" s="182"/>
      <c r="DF131" s="182"/>
      <c r="DG131" s="182"/>
      <c r="DH131" s="182"/>
      <c r="DI131" s="182"/>
      <c r="DJ131" s="182"/>
      <c r="DK131" s="182"/>
      <c r="DM131" s="2"/>
      <c r="DN131" s="37" t="s">
        <v>3595</v>
      </c>
      <c r="DO131" s="37" t="s">
        <v>3595</v>
      </c>
      <c r="DP131" s="37" t="s">
        <v>1112</v>
      </c>
      <c r="DQ131" s="37" t="s">
        <v>3596</v>
      </c>
      <c r="DR131" s="37" t="s">
        <v>1113</v>
      </c>
      <c r="DS131" s="22"/>
      <c r="DT131" s="6"/>
      <c r="DZ131" s="48"/>
    </row>
    <row r="132" spans="9:130" ht="21" thickBot="1">
      <c r="I132" s="22"/>
      <c r="J132" s="156" t="s">
        <v>424</v>
      </c>
      <c r="K132" s="156" t="s">
        <v>424</v>
      </c>
      <c r="L132" s="22">
        <v>19</v>
      </c>
      <c r="M132" s="22">
        <v>48</v>
      </c>
      <c r="N132" s="22">
        <v>10.4</v>
      </c>
      <c r="O132" s="22">
        <v>70</v>
      </c>
      <c r="P132" s="22">
        <v>16</v>
      </c>
      <c r="Q132" s="22">
        <v>4</v>
      </c>
      <c r="R132" s="22" t="s">
        <v>425</v>
      </c>
      <c r="S132" s="23" t="s">
        <v>426</v>
      </c>
      <c r="AI132" s="375"/>
      <c r="AJ132" s="6"/>
      <c r="AK132" s="6"/>
      <c r="AL132" s="6"/>
      <c r="AM132" s="6"/>
      <c r="AN132" s="376"/>
      <c r="AO132" s="376"/>
      <c r="AP132" s="463" t="s">
        <v>3359</v>
      </c>
      <c r="AQ132" s="461"/>
      <c r="AR132" s="435" t="s">
        <v>2794</v>
      </c>
      <c r="AS132" s="428">
        <v>-2.2999999999999998</v>
      </c>
      <c r="AT132" s="376"/>
      <c r="AU132" s="376"/>
      <c r="AV132" s="376"/>
      <c r="AW132" s="6"/>
      <c r="AX132" s="6"/>
      <c r="AY132" s="6"/>
      <c r="AZ132" s="6"/>
      <c r="BA132" s="6"/>
      <c r="BB132" s="6"/>
      <c r="BC132" s="6"/>
      <c r="BD132" s="97"/>
      <c r="BR132" s="128"/>
      <c r="BS132" s="128"/>
      <c r="BT132" s="128"/>
      <c r="BU132" s="128"/>
      <c r="BV132" s="128"/>
      <c r="BW132" s="128"/>
      <c r="CJ132" s="123"/>
      <c r="CK132" s="38" t="s">
        <v>3058</v>
      </c>
      <c r="CL132" s="128">
        <f>IF(CL116&gt;0,0,1)</f>
        <v>0</v>
      </c>
      <c r="CM132" s="127"/>
      <c r="CN132" s="38" t="s">
        <v>3058</v>
      </c>
      <c r="CO132" s="128">
        <f>IF(CO116&gt;0,0,1)</f>
        <v>0</v>
      </c>
      <c r="CP132" s="127"/>
      <c r="CQ132" s="6"/>
      <c r="CR132" s="138"/>
      <c r="CS132" s="1" t="s">
        <v>11</v>
      </c>
      <c r="CT132" s="65">
        <f>DD251</f>
        <v>0</v>
      </c>
      <c r="CW132" s="170"/>
      <c r="DC132" s="182"/>
      <c r="DD132" s="175"/>
      <c r="DE132" s="267" t="s">
        <v>3009</v>
      </c>
      <c r="DF132" s="57">
        <f>DF171</f>
        <v>0</v>
      </c>
      <c r="DG132" s="175"/>
      <c r="DH132" s="175"/>
      <c r="DI132" s="175"/>
      <c r="DJ132" s="175"/>
      <c r="DK132" s="182"/>
      <c r="DM132" s="2"/>
      <c r="DN132" s="37" t="s">
        <v>1112</v>
      </c>
      <c r="DO132" s="37" t="s">
        <v>1112</v>
      </c>
      <c r="DP132" s="37" t="s">
        <v>1112</v>
      </c>
      <c r="DQ132" s="37" t="s">
        <v>3596</v>
      </c>
      <c r="DR132" s="37" t="s">
        <v>1113</v>
      </c>
      <c r="DS132" s="22"/>
      <c r="DT132" s="6"/>
      <c r="DZ132" s="48"/>
    </row>
    <row r="133" spans="9:130" ht="15.75" thickBot="1">
      <c r="I133" s="22"/>
      <c r="J133" s="156" t="s">
        <v>427</v>
      </c>
      <c r="K133" s="156" t="s">
        <v>427</v>
      </c>
      <c r="L133" s="22">
        <v>17</v>
      </c>
      <c r="M133" s="22">
        <v>8</v>
      </c>
      <c r="N133" s="22">
        <v>47.2</v>
      </c>
      <c r="O133" s="22">
        <v>65</v>
      </c>
      <c r="P133" s="22">
        <v>42</v>
      </c>
      <c r="Q133" s="22">
        <v>53</v>
      </c>
      <c r="R133" s="22" t="s">
        <v>428</v>
      </c>
      <c r="S133" s="23" t="s">
        <v>429</v>
      </c>
      <c r="AI133" s="375"/>
      <c r="AJ133" s="6"/>
      <c r="AK133" s="6"/>
      <c r="AL133" s="6"/>
      <c r="AM133" s="6"/>
      <c r="AN133" s="376"/>
      <c r="AO133" s="376"/>
      <c r="AP133" s="463" t="s">
        <v>3362</v>
      </c>
      <c r="AQ133" s="461"/>
      <c r="AR133" s="611" t="s">
        <v>3258</v>
      </c>
      <c r="AS133" s="611"/>
      <c r="AT133" s="376"/>
      <c r="AU133" s="376"/>
      <c r="AV133" s="376"/>
      <c r="AW133" s="6"/>
      <c r="AX133" s="6"/>
      <c r="AY133" s="6"/>
      <c r="AZ133" s="6"/>
      <c r="BA133" s="6"/>
      <c r="BB133" s="6"/>
      <c r="BC133" s="6"/>
      <c r="BD133" s="97"/>
      <c r="CJ133" s="123"/>
      <c r="CK133" s="38" t="s">
        <v>2870</v>
      </c>
      <c r="CL133" s="128">
        <f>CL131+CL132</f>
        <v>1</v>
      </c>
      <c r="CM133" s="127"/>
      <c r="CN133" s="38" t="s">
        <v>2870</v>
      </c>
      <c r="CO133" s="128">
        <f>CO131+CO132</f>
        <v>1</v>
      </c>
      <c r="CP133" s="127"/>
      <c r="CQ133" s="6"/>
      <c r="CR133" s="138"/>
      <c r="CS133" s="1" t="s">
        <v>3104</v>
      </c>
      <c r="CT133" s="65">
        <f>DD253</f>
        <v>0</v>
      </c>
      <c r="CW133" s="170"/>
      <c r="DC133" s="182"/>
      <c r="DD133" s="404"/>
      <c r="DE133" s="404" t="s">
        <v>2946</v>
      </c>
      <c r="DF133" s="195">
        <f>IF(DF132&lt;10,0,DF132)</f>
        <v>0</v>
      </c>
      <c r="DG133" s="405" t="s">
        <v>3010</v>
      </c>
      <c r="DH133" s="404"/>
      <c r="DI133" s="404"/>
      <c r="DJ133" s="404"/>
      <c r="DK133" s="182"/>
      <c r="DM133" s="2"/>
      <c r="DN133" s="37" t="s">
        <v>3597</v>
      </c>
      <c r="DO133" s="37" t="s">
        <v>3597</v>
      </c>
      <c r="DP133" s="37" t="s">
        <v>3236</v>
      </c>
      <c r="DQ133" s="37" t="s">
        <v>3598</v>
      </c>
      <c r="DR133" s="37" t="s">
        <v>1177</v>
      </c>
      <c r="DS133" s="22"/>
      <c r="DT133" s="6"/>
      <c r="DZ133" s="48"/>
    </row>
    <row r="134" spans="9:130" ht="15.75" thickBot="1">
      <c r="I134" s="22"/>
      <c r="J134" s="156" t="s">
        <v>430</v>
      </c>
      <c r="K134" s="156" t="s">
        <v>430</v>
      </c>
      <c r="L134" s="22">
        <v>16</v>
      </c>
      <c r="M134" s="22">
        <v>23</v>
      </c>
      <c r="N134" s="22">
        <v>59.5</v>
      </c>
      <c r="O134" s="22">
        <v>61</v>
      </c>
      <c r="P134" s="22">
        <v>30</v>
      </c>
      <c r="Q134" s="22">
        <v>51</v>
      </c>
      <c r="R134" s="22" t="s">
        <v>431</v>
      </c>
      <c r="S134" s="23" t="s">
        <v>432</v>
      </c>
      <c r="AI134" s="375"/>
      <c r="AJ134" s="6"/>
      <c r="AK134" s="6"/>
      <c r="AL134" s="6"/>
      <c r="AM134" s="6"/>
      <c r="AN134" s="376"/>
      <c r="AO134" s="376"/>
      <c r="AP134" s="463" t="s">
        <v>3361</v>
      </c>
      <c r="AQ134" s="73"/>
      <c r="AR134" s="437" t="s">
        <v>2798</v>
      </c>
      <c r="AS134" s="465" t="s">
        <v>1194</v>
      </c>
      <c r="AT134" s="376"/>
      <c r="AU134" s="376"/>
      <c r="AV134" s="376"/>
      <c r="AW134" s="6"/>
      <c r="AX134" s="6"/>
      <c r="AY134" s="6"/>
      <c r="AZ134" s="6"/>
      <c r="BA134" s="6"/>
      <c r="BB134" s="6"/>
      <c r="BC134" s="6"/>
      <c r="BD134" s="97"/>
      <c r="CJ134" s="123"/>
      <c r="CK134" s="38" t="s">
        <v>3059</v>
      </c>
      <c r="CL134" s="180" t="str">
        <f>IF(CL133=0,CL129,"")</f>
        <v/>
      </c>
      <c r="CM134" s="127"/>
      <c r="CN134" s="38" t="s">
        <v>3059</v>
      </c>
      <c r="CO134" s="211" t="str">
        <f>IF(CO133=0,CO129,"")</f>
        <v/>
      </c>
      <c r="CP134" s="127"/>
      <c r="CQ134" s="6"/>
      <c r="CR134" s="138"/>
      <c r="CS134" s="222" t="s">
        <v>3106</v>
      </c>
      <c r="CT134" s="135"/>
      <c r="CW134" s="170"/>
      <c r="DC134" s="182"/>
      <c r="DE134" s="1" t="s">
        <v>2944</v>
      </c>
      <c r="DF134" s="406">
        <f>IF(DF133&lt;100,DF133,0)</f>
        <v>0</v>
      </c>
      <c r="DG134" s="1" t="s">
        <v>2942</v>
      </c>
      <c r="DH134" s="407">
        <f t="shared" ref="DH134:DH142" si="10">IF(DF135=0,DF134,0)</f>
        <v>0</v>
      </c>
      <c r="DI134" s="1" t="s">
        <v>2947</v>
      </c>
      <c r="DJ134" s="170">
        <f>IF(DH134&gt;0,90,0)</f>
        <v>0</v>
      </c>
      <c r="DK134" s="182"/>
      <c r="DM134" s="2"/>
      <c r="DN134" s="37" t="s">
        <v>3235</v>
      </c>
      <c r="DO134" s="37" t="s">
        <v>3235</v>
      </c>
      <c r="DP134" s="37" t="s">
        <v>3236</v>
      </c>
      <c r="DQ134" s="37" t="s">
        <v>3598</v>
      </c>
      <c r="DR134" s="37" t="s">
        <v>1177</v>
      </c>
      <c r="DS134" s="22"/>
      <c r="DT134" s="6"/>
      <c r="DZ134" s="48"/>
    </row>
    <row r="135" spans="9:130" ht="15.75" thickBot="1">
      <c r="I135" s="22"/>
      <c r="J135" s="156" t="s">
        <v>433</v>
      </c>
      <c r="K135" s="156" t="s">
        <v>433</v>
      </c>
      <c r="L135" s="22">
        <v>16</v>
      </c>
      <c r="M135" s="22">
        <v>1</v>
      </c>
      <c r="N135" s="22">
        <v>53.3</v>
      </c>
      <c r="O135" s="22">
        <v>58</v>
      </c>
      <c r="P135" s="22">
        <v>33</v>
      </c>
      <c r="Q135" s="22">
        <v>55</v>
      </c>
      <c r="R135" s="22" t="s">
        <v>434</v>
      </c>
      <c r="S135" s="23" t="s">
        <v>435</v>
      </c>
      <c r="AI135" s="375"/>
      <c r="AJ135" s="6"/>
      <c r="AK135" s="6"/>
      <c r="AL135" s="6"/>
      <c r="AM135" s="6"/>
      <c r="AN135" s="376"/>
      <c r="AO135" s="376"/>
      <c r="AP135" s="463" t="s">
        <v>3363</v>
      </c>
      <c r="AQ135" s="73"/>
      <c r="AR135" s="440" t="s">
        <v>2799</v>
      </c>
      <c r="AS135" s="438" t="s">
        <v>1371</v>
      </c>
      <c r="AT135" s="376"/>
      <c r="AU135" s="376"/>
      <c r="AV135" s="376"/>
      <c r="AW135" s="6"/>
      <c r="AX135" s="6"/>
      <c r="AY135" s="6"/>
      <c r="AZ135" s="6"/>
      <c r="BA135" s="6"/>
      <c r="BB135" s="6"/>
      <c r="BC135" s="6"/>
      <c r="BD135" s="97"/>
      <c r="CJ135" s="123"/>
      <c r="CK135" s="6"/>
      <c r="CL135" s="6"/>
      <c r="CM135" s="6"/>
      <c r="CN135" s="6"/>
      <c r="CO135" s="6"/>
      <c r="CP135" s="6"/>
      <c r="CR135" s="138"/>
      <c r="CS135" s="1" t="s">
        <v>3103</v>
      </c>
      <c r="CT135" s="65">
        <f>DD331</f>
        <v>0</v>
      </c>
      <c r="CW135" s="170"/>
      <c r="DC135" s="182"/>
      <c r="DE135" s="1" t="s">
        <v>2948</v>
      </c>
      <c r="DF135" s="406">
        <f>IF(DF133&lt;90,DF133,0)</f>
        <v>0</v>
      </c>
      <c r="DG135" s="1" t="s">
        <v>2942</v>
      </c>
      <c r="DH135" s="407">
        <f t="shared" si="10"/>
        <v>0</v>
      </c>
      <c r="DI135" s="1" t="s">
        <v>2949</v>
      </c>
      <c r="DJ135" s="170">
        <f>IF(DH135&gt;0,80,0)</f>
        <v>0</v>
      </c>
      <c r="DK135" s="182"/>
      <c r="DM135" s="2"/>
      <c r="DN135" s="37" t="s">
        <v>3599</v>
      </c>
      <c r="DO135" s="37" t="s">
        <v>3599</v>
      </c>
      <c r="DP135" s="37" t="s">
        <v>3236</v>
      </c>
      <c r="DQ135" s="37" t="s">
        <v>3598</v>
      </c>
      <c r="DR135" s="37" t="s">
        <v>1177</v>
      </c>
      <c r="DS135" s="22"/>
      <c r="DT135" s="6"/>
      <c r="DZ135" s="48"/>
    </row>
    <row r="136" spans="9:130" ht="15.75" thickBot="1">
      <c r="I136" s="22"/>
      <c r="J136" s="156" t="s">
        <v>436</v>
      </c>
      <c r="K136" s="156" t="s">
        <v>436</v>
      </c>
      <c r="L136" s="22">
        <v>15</v>
      </c>
      <c r="M136" s="22">
        <v>24</v>
      </c>
      <c r="N136" s="22">
        <v>55.8</v>
      </c>
      <c r="O136" s="22">
        <v>58</v>
      </c>
      <c r="P136" s="22">
        <v>57</v>
      </c>
      <c r="Q136" s="22">
        <v>58</v>
      </c>
      <c r="R136" s="22" t="s">
        <v>437</v>
      </c>
      <c r="S136" s="23" t="s">
        <v>438</v>
      </c>
      <c r="AI136" s="375"/>
      <c r="AJ136" s="6"/>
      <c r="AK136" s="6"/>
      <c r="AL136" s="6"/>
      <c r="AM136" s="6"/>
      <c r="AN136" s="376"/>
      <c r="AO136" s="376"/>
      <c r="AP136" s="463" t="s">
        <v>3364</v>
      </c>
      <c r="AQ136" s="73"/>
      <c r="AR136" s="436"/>
      <c r="AS136" s="441" t="s">
        <v>2800</v>
      </c>
      <c r="AT136" s="376"/>
      <c r="AU136" s="376"/>
      <c r="AV136" s="376"/>
      <c r="AW136" s="6"/>
      <c r="AX136" s="6"/>
      <c r="AY136" s="6"/>
      <c r="AZ136" s="6"/>
      <c r="BA136" s="6"/>
      <c r="BB136" s="6"/>
      <c r="BC136" s="6"/>
      <c r="BD136" s="97"/>
      <c r="BS136" s="128"/>
      <c r="BT136" s="128"/>
      <c r="BW136" s="128"/>
      <c r="CJ136" s="123"/>
      <c r="CK136" s="6"/>
      <c r="CL136" s="6"/>
      <c r="CM136" s="6"/>
      <c r="CN136" s="6"/>
      <c r="CO136" s="6"/>
      <c r="CP136" s="6"/>
      <c r="CR136" s="138"/>
      <c r="CS136" s="1" t="s">
        <v>11</v>
      </c>
      <c r="CT136" s="65">
        <f>DD333</f>
        <v>0</v>
      </c>
      <c r="CW136" s="170"/>
      <c r="DC136" s="182"/>
      <c r="DE136" s="1" t="s">
        <v>2950</v>
      </c>
      <c r="DF136" s="406">
        <f>IF(DF133&lt;80,DF133,0)</f>
        <v>0</v>
      </c>
      <c r="DG136" s="1" t="s">
        <v>2942</v>
      </c>
      <c r="DH136" s="407">
        <f t="shared" si="10"/>
        <v>0</v>
      </c>
      <c r="DI136" s="1" t="s">
        <v>2951</v>
      </c>
      <c r="DJ136" s="170">
        <f>IF(DH136&gt;0,70,0)</f>
        <v>0</v>
      </c>
      <c r="DK136" s="182"/>
      <c r="DM136" s="2"/>
      <c r="DN136" s="37" t="s">
        <v>1176</v>
      </c>
      <c r="DO136" s="37" t="s">
        <v>1176</v>
      </c>
      <c r="DP136" s="37" t="s">
        <v>3236</v>
      </c>
      <c r="DQ136" s="37" t="s">
        <v>3598</v>
      </c>
      <c r="DR136" s="37" t="s">
        <v>1177</v>
      </c>
      <c r="DS136" s="22"/>
      <c r="DT136" s="6"/>
      <c r="DZ136" s="48"/>
    </row>
    <row r="137" spans="9:130">
      <c r="I137" s="22"/>
      <c r="J137" s="156" t="s">
        <v>439</v>
      </c>
      <c r="K137" s="156" t="s">
        <v>439</v>
      </c>
      <c r="L137" s="22">
        <v>12</v>
      </c>
      <c r="M137" s="22">
        <v>33</v>
      </c>
      <c r="N137" s="22">
        <v>29</v>
      </c>
      <c r="O137" s="22">
        <v>69</v>
      </c>
      <c r="P137" s="22">
        <v>47</v>
      </c>
      <c r="Q137" s="22">
        <v>18</v>
      </c>
      <c r="R137" s="22" t="s">
        <v>440</v>
      </c>
      <c r="S137" s="23" t="s">
        <v>441</v>
      </c>
      <c r="AI137" s="375"/>
      <c r="AJ137" s="6"/>
      <c r="AK137" s="6"/>
      <c r="AL137" s="6"/>
      <c r="AM137" s="6"/>
      <c r="AN137" s="376"/>
      <c r="AO137" s="376"/>
      <c r="AP137" s="463" t="s">
        <v>3365</v>
      </c>
      <c r="AQ137" s="73"/>
      <c r="AR137" s="376"/>
      <c r="AS137" s="376"/>
      <c r="AT137" s="376"/>
      <c r="AU137" s="376"/>
      <c r="AV137" s="376"/>
      <c r="AW137" s="6"/>
      <c r="AX137" s="6"/>
      <c r="AY137" s="6"/>
      <c r="AZ137" s="6"/>
      <c r="BA137" s="6"/>
      <c r="BB137" s="6"/>
      <c r="BC137" s="6"/>
      <c r="BD137" s="97"/>
      <c r="BS137" s="261" t="s">
        <v>3171</v>
      </c>
      <c r="BT137" s="262"/>
      <c r="BU137" s="262"/>
      <c r="BV137" s="262"/>
      <c r="BW137" s="262"/>
      <c r="BX137" s="263"/>
      <c r="CB137" s="264" t="s">
        <v>3172</v>
      </c>
      <c r="CC137" s="265"/>
      <c r="CD137" s="265"/>
      <c r="CE137" s="265"/>
      <c r="CJ137" s="123"/>
      <c r="CK137" s="6"/>
      <c r="CL137" s="6"/>
      <c r="CM137" s="6"/>
      <c r="CN137" s="268" t="s">
        <v>3152</v>
      </c>
      <c r="CO137" s="269">
        <f>IF(CO116=0,2,0)</f>
        <v>0</v>
      </c>
      <c r="CP137" s="6"/>
      <c r="CR137" s="138"/>
      <c r="CS137" s="1" t="s">
        <v>3104</v>
      </c>
      <c r="CT137" s="65">
        <f>DD335</f>
        <v>0</v>
      </c>
      <c r="CW137" s="170"/>
      <c r="DC137" s="182"/>
      <c r="DE137" s="1" t="s">
        <v>2952</v>
      </c>
      <c r="DF137" s="406">
        <f>IF(DF133&lt;70,DF133,0)</f>
        <v>0</v>
      </c>
      <c r="DG137" s="1" t="s">
        <v>2942</v>
      </c>
      <c r="DH137" s="407">
        <f t="shared" si="10"/>
        <v>0</v>
      </c>
      <c r="DI137" s="1" t="s">
        <v>2953</v>
      </c>
      <c r="DJ137" s="170">
        <f>IF(DH137&gt;0,60,0)</f>
        <v>0</v>
      </c>
      <c r="DK137" s="182"/>
      <c r="DM137" s="2"/>
      <c r="DN137" s="37" t="s">
        <v>3600</v>
      </c>
      <c r="DO137" s="37" t="s">
        <v>3600</v>
      </c>
      <c r="DP137" s="37" t="s">
        <v>3236</v>
      </c>
      <c r="DQ137" s="37" t="s">
        <v>3598</v>
      </c>
      <c r="DR137" s="37" t="s">
        <v>1177</v>
      </c>
      <c r="DS137" s="22"/>
      <c r="DT137" s="6"/>
      <c r="DZ137" s="48"/>
    </row>
    <row r="138" spans="9:130">
      <c r="I138" s="22"/>
      <c r="J138" s="156" t="s">
        <v>442</v>
      </c>
      <c r="K138" s="156" t="s">
        <v>442</v>
      </c>
      <c r="L138" s="22">
        <v>11</v>
      </c>
      <c r="M138" s="22">
        <v>31</v>
      </c>
      <c r="N138" s="22">
        <v>24.2</v>
      </c>
      <c r="O138" s="22">
        <v>69</v>
      </c>
      <c r="P138" s="22">
        <v>19</v>
      </c>
      <c r="Q138" s="22">
        <v>52</v>
      </c>
      <c r="R138" s="22" t="s">
        <v>443</v>
      </c>
      <c r="S138" s="23" t="s">
        <v>444</v>
      </c>
      <c r="AI138" s="375"/>
      <c r="AJ138" s="6"/>
      <c r="AK138" s="6"/>
      <c r="AL138" s="6"/>
      <c r="AM138" s="6"/>
      <c r="AN138" s="376"/>
      <c r="AO138" s="376"/>
      <c r="AP138" s="463" t="s">
        <v>3366</v>
      </c>
      <c r="AQ138" s="376"/>
      <c r="AR138" s="376"/>
      <c r="AS138" s="376"/>
      <c r="AT138" s="376"/>
      <c r="AU138" s="376"/>
      <c r="AV138" s="376"/>
      <c r="AW138" s="6"/>
      <c r="AX138" s="6"/>
      <c r="AY138" s="6"/>
      <c r="AZ138" s="6"/>
      <c r="BA138" s="6"/>
      <c r="BB138" s="6"/>
      <c r="BC138" s="6"/>
      <c r="BD138" s="97"/>
      <c r="BS138" s="187" t="str">
        <f>BS87</f>
        <v/>
      </c>
      <c r="CB138" s="109" t="str">
        <f>BS107</f>
        <v/>
      </c>
      <c r="CJ138" s="123"/>
      <c r="CK138" s="6"/>
      <c r="CL138" s="6"/>
      <c r="CM138" s="6"/>
      <c r="CN138" s="270" t="s">
        <v>3140</v>
      </c>
      <c r="CO138" s="269">
        <f>IF(CO129&gt;90,5,0)</f>
        <v>0</v>
      </c>
      <c r="CP138" s="6"/>
      <c r="CR138" s="138"/>
      <c r="CW138" s="170"/>
      <c r="DC138" s="182"/>
      <c r="DE138" s="1" t="s">
        <v>2954</v>
      </c>
      <c r="DF138" s="406">
        <f>IF(DF133&lt;60,DF133,0)</f>
        <v>0</v>
      </c>
      <c r="DG138" s="1" t="s">
        <v>2942</v>
      </c>
      <c r="DH138" s="407">
        <f t="shared" si="10"/>
        <v>0</v>
      </c>
      <c r="DI138" s="1" t="s">
        <v>2955</v>
      </c>
      <c r="DJ138" s="170">
        <f>IF(DH138&gt;0,50,0)</f>
        <v>0</v>
      </c>
      <c r="DK138" s="182"/>
      <c r="DM138" s="2"/>
      <c r="DN138" s="37" t="s">
        <v>3236</v>
      </c>
      <c r="DO138" s="37" t="s">
        <v>3236</v>
      </c>
      <c r="DP138" s="37" t="s">
        <v>3236</v>
      </c>
      <c r="DQ138" s="37" t="s">
        <v>3598</v>
      </c>
      <c r="DR138" s="37" t="s">
        <v>1177</v>
      </c>
      <c r="DS138" s="22"/>
      <c r="DT138" s="6"/>
      <c r="DZ138" s="48"/>
    </row>
    <row r="139" spans="9:130">
      <c r="I139" s="22"/>
      <c r="J139" s="156" t="s">
        <v>445</v>
      </c>
      <c r="K139" s="156" t="s">
        <v>445</v>
      </c>
      <c r="L139" s="22">
        <v>17</v>
      </c>
      <c r="M139" s="22">
        <v>32</v>
      </c>
      <c r="N139" s="22">
        <v>15.9</v>
      </c>
      <c r="O139" s="22">
        <v>55</v>
      </c>
      <c r="P139" s="22">
        <v>10</v>
      </c>
      <c r="Q139" s="22">
        <v>22</v>
      </c>
      <c r="R139" s="22" t="s">
        <v>446</v>
      </c>
      <c r="S139" s="23" t="s">
        <v>447</v>
      </c>
      <c r="AI139" s="375"/>
      <c r="AJ139" s="6"/>
      <c r="AK139" s="6"/>
      <c r="AL139" s="6"/>
      <c r="AM139" s="6"/>
      <c r="AN139" s="376"/>
      <c r="AO139" s="376"/>
      <c r="AP139" s="463" t="s">
        <v>3367</v>
      </c>
      <c r="AQ139" s="376"/>
      <c r="AR139" s="376"/>
      <c r="AS139" s="376"/>
      <c r="AT139" s="376"/>
      <c r="AU139" s="376"/>
      <c r="AV139" s="376"/>
      <c r="AW139" s="6"/>
      <c r="AX139" s="6"/>
      <c r="AY139" s="6"/>
      <c r="AZ139" s="6"/>
      <c r="BA139" s="6"/>
      <c r="BB139" s="6"/>
      <c r="BC139" s="6"/>
      <c r="BD139" s="97"/>
      <c r="BS139" s="187" t="str">
        <f>BT87</f>
        <v/>
      </c>
      <c r="CB139" s="109" t="str">
        <f>BT107</f>
        <v/>
      </c>
      <c r="CJ139" s="123"/>
      <c r="CK139" s="268" t="s">
        <v>3151</v>
      </c>
      <c r="CL139" s="269">
        <f>IF(CL116=0,1,0)</f>
        <v>0</v>
      </c>
      <c r="CM139" s="6"/>
      <c r="CN139" s="270" t="s">
        <v>3128</v>
      </c>
      <c r="CO139" s="274">
        <f>IF(CO129&lt;0,CO129,0)</f>
        <v>0</v>
      </c>
      <c r="CP139" s="6"/>
      <c r="CR139" s="138"/>
      <c r="CW139" s="170"/>
      <c r="DC139" s="182"/>
      <c r="DE139" s="1" t="s">
        <v>2956</v>
      </c>
      <c r="DF139" s="406">
        <f>IF(DF133&lt;50,DF133,0)</f>
        <v>0</v>
      </c>
      <c r="DG139" s="1" t="s">
        <v>2942</v>
      </c>
      <c r="DH139" s="407">
        <f t="shared" si="10"/>
        <v>0</v>
      </c>
      <c r="DI139" s="1" t="s">
        <v>2957</v>
      </c>
      <c r="DJ139" s="170">
        <f>IF(DH139&gt;0,40,0)</f>
        <v>0</v>
      </c>
      <c r="DK139" s="182"/>
      <c r="DM139" s="2"/>
      <c r="DN139" s="37" t="s">
        <v>3601</v>
      </c>
      <c r="DO139" s="37" t="s">
        <v>3601</v>
      </c>
      <c r="DP139" s="37" t="s">
        <v>1184</v>
      </c>
      <c r="DQ139" s="37" t="s">
        <v>3602</v>
      </c>
      <c r="DR139" s="37" t="s">
        <v>1185</v>
      </c>
      <c r="DS139" s="22"/>
      <c r="DT139" s="6"/>
      <c r="DZ139" s="48"/>
    </row>
    <row r="140" spans="9:130">
      <c r="I140" s="22"/>
      <c r="J140" s="156" t="s">
        <v>448</v>
      </c>
      <c r="K140" s="156" t="s">
        <v>448</v>
      </c>
      <c r="L140" s="22">
        <v>17</v>
      </c>
      <c r="M140" s="22">
        <v>53</v>
      </c>
      <c r="N140" s="22">
        <v>31.7</v>
      </c>
      <c r="O140" s="22">
        <v>56</v>
      </c>
      <c r="P140" s="22">
        <v>52</v>
      </c>
      <c r="Q140" s="22">
        <v>22</v>
      </c>
      <c r="R140" s="22" t="s">
        <v>449</v>
      </c>
      <c r="S140" s="23" t="s">
        <v>450</v>
      </c>
      <c r="AI140" s="375"/>
      <c r="AJ140" s="6"/>
      <c r="AK140" s="6"/>
      <c r="AL140" s="6"/>
      <c r="AM140" s="6"/>
      <c r="AN140" s="376"/>
      <c r="AO140" s="376"/>
      <c r="AP140" s="466" t="s">
        <v>3369</v>
      </c>
      <c r="AQ140" s="376"/>
      <c r="AR140" s="376"/>
      <c r="AS140" s="376"/>
      <c r="AT140" s="376"/>
      <c r="AU140" s="376"/>
      <c r="AV140" s="376"/>
      <c r="AW140" s="6"/>
      <c r="AX140" s="6"/>
      <c r="AY140" s="6"/>
      <c r="AZ140" s="6"/>
      <c r="BA140" s="6"/>
      <c r="BB140" s="6"/>
      <c r="BC140" s="6"/>
      <c r="BD140" s="97"/>
      <c r="BW140" s="128"/>
      <c r="BX140" s="128"/>
      <c r="BY140" s="128"/>
      <c r="CJ140" s="123"/>
      <c r="CK140" s="270" t="s">
        <v>3138</v>
      </c>
      <c r="CL140" s="269">
        <f>IF(CL129&gt;24,3,0)</f>
        <v>0</v>
      </c>
      <c r="CM140" s="6"/>
      <c r="CN140" s="272" t="s">
        <v>3141</v>
      </c>
      <c r="CO140" s="269">
        <f>IF(CO139&lt;-90,6,0)</f>
        <v>0</v>
      </c>
      <c r="CP140" s="6"/>
      <c r="CR140" s="138"/>
      <c r="CW140" s="170"/>
      <c r="DC140" s="182"/>
      <c r="DE140" s="1" t="s">
        <v>2958</v>
      </c>
      <c r="DF140" s="406">
        <f>IF(DF133&lt;40,DF133,0)</f>
        <v>0</v>
      </c>
      <c r="DG140" s="1" t="s">
        <v>2942</v>
      </c>
      <c r="DH140" s="407">
        <f t="shared" si="10"/>
        <v>0</v>
      </c>
      <c r="DI140" s="1" t="s">
        <v>2959</v>
      </c>
      <c r="DJ140" s="170">
        <f>IF(DH140&gt;0,30,0)</f>
        <v>0</v>
      </c>
      <c r="DK140" s="182"/>
      <c r="DM140" s="2"/>
      <c r="DN140" s="37" t="s">
        <v>1184</v>
      </c>
      <c r="DO140" s="37" t="s">
        <v>1184</v>
      </c>
      <c r="DP140" s="37" t="s">
        <v>1184</v>
      </c>
      <c r="DQ140" s="37" t="s">
        <v>3602</v>
      </c>
      <c r="DR140" s="37" t="s">
        <v>1185</v>
      </c>
      <c r="DS140" s="22"/>
      <c r="DT140" s="6"/>
      <c r="DZ140" s="48"/>
    </row>
    <row r="141" spans="9:130">
      <c r="I141" s="22"/>
      <c r="J141" s="156" t="s">
        <v>451</v>
      </c>
      <c r="K141" s="156" t="s">
        <v>451</v>
      </c>
      <c r="L141" s="22">
        <v>19</v>
      </c>
      <c r="M141" s="22">
        <v>15</v>
      </c>
      <c r="N141" s="22">
        <v>33.1</v>
      </c>
      <c r="O141" s="22">
        <v>73</v>
      </c>
      <c r="P141" s="22">
        <v>21</v>
      </c>
      <c r="Q141" s="22">
        <v>20</v>
      </c>
      <c r="R141" s="22" t="s">
        <v>452</v>
      </c>
      <c r="S141" s="23" t="s">
        <v>453</v>
      </c>
      <c r="AI141" s="375"/>
      <c r="AJ141" s="6"/>
      <c r="AK141" s="6"/>
      <c r="AL141" s="6"/>
      <c r="AM141" s="6"/>
      <c r="AN141" s="376"/>
      <c r="AO141" s="376"/>
      <c r="AP141" s="463" t="s">
        <v>3371</v>
      </c>
      <c r="AQ141" s="376"/>
      <c r="AR141" s="376"/>
      <c r="AS141" s="376"/>
      <c r="AT141" s="376"/>
      <c r="AU141" s="376"/>
      <c r="AV141" s="376"/>
      <c r="AW141" s="6"/>
      <c r="AX141" s="6"/>
      <c r="AY141" s="6"/>
      <c r="AZ141" s="6"/>
      <c r="BA141" s="6"/>
      <c r="BB141" s="6"/>
      <c r="BC141" s="6"/>
      <c r="BD141" s="97"/>
      <c r="BR141" s="128"/>
      <c r="BW141" s="128"/>
      <c r="BX141" s="128"/>
      <c r="BY141" s="128"/>
      <c r="CJ141" s="123"/>
      <c r="CK141" s="270" t="s">
        <v>3139</v>
      </c>
      <c r="CL141" s="269">
        <f>IF(CL129&lt;0,4,0)</f>
        <v>0</v>
      </c>
      <c r="CM141" s="127"/>
      <c r="CN141" s="215" t="s">
        <v>3060</v>
      </c>
      <c r="CO141" s="216"/>
      <c r="CP141" s="127"/>
      <c r="CR141" s="138"/>
      <c r="CW141" s="170"/>
      <c r="DC141" s="182"/>
      <c r="DE141" s="1" t="s">
        <v>2960</v>
      </c>
      <c r="DF141" s="406">
        <f>IF(DF133&lt;30,DF133,0)</f>
        <v>0</v>
      </c>
      <c r="DG141" s="1" t="s">
        <v>2942</v>
      </c>
      <c r="DH141" s="407">
        <f t="shared" si="10"/>
        <v>0</v>
      </c>
      <c r="DI141" s="1" t="s">
        <v>2961</v>
      </c>
      <c r="DJ141" s="170">
        <f>IF(DH141&gt;0,20,0)</f>
        <v>0</v>
      </c>
      <c r="DK141" s="182"/>
      <c r="DM141" s="2"/>
      <c r="DN141" s="37" t="s">
        <v>3603</v>
      </c>
      <c r="DO141" s="37" t="s">
        <v>3603</v>
      </c>
      <c r="DP141" s="37" t="s">
        <v>1189</v>
      </c>
      <c r="DQ141" s="37" t="s">
        <v>3604</v>
      </c>
      <c r="DR141" s="37" t="s">
        <v>1190</v>
      </c>
      <c r="DS141" s="22"/>
      <c r="DT141" s="6"/>
      <c r="DZ141" s="48"/>
    </row>
    <row r="142" spans="9:130">
      <c r="I142" s="22"/>
      <c r="J142" s="156" t="s">
        <v>454</v>
      </c>
      <c r="K142" s="156" t="s">
        <v>454</v>
      </c>
      <c r="L142" s="22">
        <v>18</v>
      </c>
      <c r="M142" s="22">
        <v>20</v>
      </c>
      <c r="N142" s="22">
        <v>45.5</v>
      </c>
      <c r="O142" s="22">
        <v>71</v>
      </c>
      <c r="P142" s="22">
        <v>20</v>
      </c>
      <c r="Q142" s="22">
        <v>16</v>
      </c>
      <c r="R142" s="22" t="s">
        <v>455</v>
      </c>
      <c r="S142" s="23" t="s">
        <v>456</v>
      </c>
      <c r="AI142" s="375"/>
      <c r="AJ142" s="6"/>
      <c r="AK142" s="6"/>
      <c r="AL142" s="6"/>
      <c r="AM142" s="6"/>
      <c r="AN142" s="376"/>
      <c r="AO142" s="376"/>
      <c r="AP142" s="468" t="s">
        <v>3368</v>
      </c>
      <c r="AQ142" s="376"/>
      <c r="AR142" s="376"/>
      <c r="AS142" s="376"/>
      <c r="AT142" s="376"/>
      <c r="AU142" s="376"/>
      <c r="AV142" s="376"/>
      <c r="AW142" s="6"/>
      <c r="AX142" s="6"/>
      <c r="AY142" s="6"/>
      <c r="AZ142" s="6"/>
      <c r="BA142" s="6"/>
      <c r="BB142" s="6"/>
      <c r="BC142" s="6"/>
      <c r="BD142" s="97"/>
      <c r="BQ142" s="48"/>
      <c r="BR142" s="4"/>
      <c r="BS142" s="48" t="s">
        <v>3218</v>
      </c>
      <c r="BT142" s="48"/>
      <c r="BU142" s="48"/>
      <c r="BV142" s="128"/>
      <c r="BW142" s="128"/>
      <c r="BX142" s="128"/>
      <c r="BY142" s="128"/>
      <c r="CJ142" s="123"/>
      <c r="CK142" s="213" t="s">
        <v>3061</v>
      </c>
      <c r="CL142" s="214"/>
      <c r="CM142" s="127"/>
      <c r="CN142" s="215" t="s">
        <v>3062</v>
      </c>
      <c r="CO142" s="216"/>
      <c r="CP142" s="127"/>
      <c r="CR142" s="138"/>
      <c r="CW142" s="170"/>
      <c r="DC142" s="182"/>
      <c r="DE142" s="1" t="s">
        <v>2962</v>
      </c>
      <c r="DF142" s="406">
        <f>IF(DF133&lt;20,DF133,0)</f>
        <v>0</v>
      </c>
      <c r="DG142" s="1" t="s">
        <v>2942</v>
      </c>
      <c r="DH142" s="407">
        <f t="shared" si="10"/>
        <v>0</v>
      </c>
      <c r="DI142" s="1" t="s">
        <v>2963</v>
      </c>
      <c r="DJ142" s="170">
        <f>IF(DH142&gt;0,10,0)</f>
        <v>0</v>
      </c>
      <c r="DK142" s="182"/>
      <c r="DM142" s="2"/>
      <c r="DN142" s="37" t="s">
        <v>1189</v>
      </c>
      <c r="DO142" s="37" t="s">
        <v>1189</v>
      </c>
      <c r="DP142" s="37" t="s">
        <v>1189</v>
      </c>
      <c r="DQ142" s="37" t="s">
        <v>3604</v>
      </c>
      <c r="DR142" s="37" t="s">
        <v>1190</v>
      </c>
      <c r="DS142" s="22"/>
      <c r="DT142" s="6"/>
      <c r="DZ142" s="48"/>
    </row>
    <row r="143" spans="9:130">
      <c r="I143" s="22"/>
      <c r="J143" s="156" t="s">
        <v>457</v>
      </c>
      <c r="K143" s="156" t="s">
        <v>457</v>
      </c>
      <c r="L143" s="22">
        <v>18</v>
      </c>
      <c r="M143" s="22">
        <v>21</v>
      </c>
      <c r="N143" s="22">
        <v>3.4</v>
      </c>
      <c r="O143" s="22">
        <v>72</v>
      </c>
      <c r="P143" s="22">
        <v>43</v>
      </c>
      <c r="Q143" s="22">
        <v>58</v>
      </c>
      <c r="R143" s="22" t="s">
        <v>458</v>
      </c>
      <c r="S143" s="23" t="s">
        <v>459</v>
      </c>
      <c r="AI143" s="375"/>
      <c r="AJ143" s="6"/>
      <c r="AK143" s="6"/>
      <c r="AL143" s="6"/>
      <c r="AM143" s="6"/>
      <c r="AN143" s="376"/>
      <c r="AO143" s="376"/>
      <c r="AP143" s="463" t="s">
        <v>3370</v>
      </c>
      <c r="AQ143" s="376"/>
      <c r="AR143" s="376"/>
      <c r="AS143" s="376"/>
      <c r="AT143" s="376"/>
      <c r="AU143" s="376"/>
      <c r="AV143" s="376"/>
      <c r="AW143" s="6"/>
      <c r="AX143" s="6"/>
      <c r="AY143" s="6"/>
      <c r="AZ143" s="6"/>
      <c r="BA143" s="6"/>
      <c r="BB143" s="6"/>
      <c r="BC143" s="6"/>
      <c r="BD143" s="97"/>
      <c r="BQ143" s="492" t="s">
        <v>3494</v>
      </c>
      <c r="BR143" s="482"/>
      <c r="BS143" s="496" t="str">
        <f>DX27</f>
        <v/>
      </c>
      <c r="CJ143" s="123"/>
      <c r="CK143" s="217" t="s">
        <v>3063</v>
      </c>
      <c r="CL143" s="218"/>
      <c r="CM143" s="127"/>
      <c r="CN143" s="215" t="s">
        <v>3064</v>
      </c>
      <c r="CO143" s="216"/>
      <c r="CP143" s="127"/>
      <c r="CR143" s="138"/>
      <c r="CW143" s="170"/>
      <c r="DC143" s="182"/>
      <c r="DE143" s="1" t="s">
        <v>2964</v>
      </c>
      <c r="DF143" s="406">
        <f>IF(DF133&lt;10,DF133,0)</f>
        <v>0</v>
      </c>
      <c r="DG143" s="1" t="s">
        <v>2943</v>
      </c>
      <c r="DH143" s="407">
        <f>DH134+DH135+DH136+DH137+DH138+DH139+DH140+DH141+DH142</f>
        <v>0</v>
      </c>
      <c r="DI143" s="1" t="s">
        <v>2943</v>
      </c>
      <c r="DJ143" s="170">
        <f>DJ134+DJ135+DJ136+DJ137+DJ138+DJ139+DJ140+DJ141+DJ142</f>
        <v>0</v>
      </c>
      <c r="DK143" s="182"/>
      <c r="DM143" s="2"/>
      <c r="DN143" s="37" t="s">
        <v>3605</v>
      </c>
      <c r="DO143" s="37" t="s">
        <v>3605</v>
      </c>
      <c r="DP143" s="37" t="s">
        <v>109</v>
      </c>
      <c r="DQ143" s="37" t="s">
        <v>3606</v>
      </c>
      <c r="DR143" s="37" t="s">
        <v>110</v>
      </c>
      <c r="DS143" s="22"/>
      <c r="DT143" s="6"/>
      <c r="DZ143" s="48"/>
    </row>
    <row r="144" spans="9:130">
      <c r="I144" s="32" t="s">
        <v>0</v>
      </c>
      <c r="J144" s="160" t="s">
        <v>460</v>
      </c>
      <c r="K144" s="160" t="s">
        <v>460</v>
      </c>
      <c r="L144" s="33" t="s">
        <v>461</v>
      </c>
      <c r="M144" s="33" t="s">
        <v>462</v>
      </c>
      <c r="N144" s="33" t="s">
        <v>462</v>
      </c>
      <c r="O144" s="33" t="s">
        <v>461</v>
      </c>
      <c r="P144" s="33" t="s">
        <v>462</v>
      </c>
      <c r="Q144" s="33" t="s">
        <v>462</v>
      </c>
      <c r="R144" s="33" t="s">
        <v>461</v>
      </c>
      <c r="S144" s="33" t="s">
        <v>462</v>
      </c>
      <c r="AI144" s="375"/>
      <c r="AJ144" s="6"/>
      <c r="AK144" s="6"/>
      <c r="AL144" s="6"/>
      <c r="AM144" s="6"/>
      <c r="AN144" s="376"/>
      <c r="AO144" s="376"/>
      <c r="AP144" s="463" t="s">
        <v>3372</v>
      </c>
      <c r="AQ144" s="376"/>
      <c r="AR144" s="376"/>
      <c r="AS144" s="376"/>
      <c r="AT144" s="376"/>
      <c r="AU144" s="376"/>
      <c r="AV144" s="376"/>
      <c r="AW144" s="6"/>
      <c r="AX144" s="6"/>
      <c r="AY144" s="6"/>
      <c r="AZ144" s="6"/>
      <c r="BA144" s="6"/>
      <c r="BB144" s="6"/>
      <c r="BC144" s="6"/>
      <c r="BD144" s="97"/>
      <c r="BQ144" s="313" t="s">
        <v>3498</v>
      </c>
      <c r="BR144" s="6"/>
      <c r="BS144" s="137" t="str">
        <f>DX29</f>
        <v/>
      </c>
      <c r="CJ144" s="123"/>
      <c r="CK144" s="217" t="s">
        <v>3065</v>
      </c>
      <c r="CL144" s="219">
        <f>CL108</f>
        <v>3</v>
      </c>
      <c r="CM144" s="127"/>
      <c r="CN144" s="215" t="s">
        <v>2867</v>
      </c>
      <c r="CO144" s="216">
        <f>CO100</f>
        <v>3</v>
      </c>
      <c r="CP144" s="127"/>
      <c r="CR144" s="138"/>
      <c r="CW144" s="170"/>
      <c r="DC144" s="182"/>
      <c r="DG144" s="1" t="s">
        <v>2945</v>
      </c>
      <c r="DH144" s="408">
        <f>DH143-DJ143</f>
        <v>0</v>
      </c>
      <c r="DK144" s="182"/>
      <c r="DM144" s="2"/>
      <c r="DN144" s="37" t="s">
        <v>3607</v>
      </c>
      <c r="DO144" s="37" t="s">
        <v>3607</v>
      </c>
      <c r="DP144" s="37" t="s">
        <v>109</v>
      </c>
      <c r="DQ144" s="37" t="s">
        <v>3606</v>
      </c>
      <c r="DR144" s="37" t="s">
        <v>110</v>
      </c>
      <c r="DS144" s="22"/>
      <c r="DT144" s="6"/>
      <c r="DZ144" s="48"/>
    </row>
    <row r="145" spans="9:130">
      <c r="I145" s="34"/>
      <c r="J145" s="156" t="s">
        <v>463</v>
      </c>
      <c r="K145" s="156" t="s">
        <v>463</v>
      </c>
      <c r="L145" s="35">
        <v>5</v>
      </c>
      <c r="M145" s="35">
        <v>27</v>
      </c>
      <c r="N145" s="35">
        <v>28.2</v>
      </c>
      <c r="O145" s="35">
        <v>-12</v>
      </c>
      <c r="P145" s="35">
        <v>-41</v>
      </c>
      <c r="Q145" s="35">
        <v>-50</v>
      </c>
      <c r="R145" s="22" t="s">
        <v>464</v>
      </c>
      <c r="S145" s="128" t="s">
        <v>465</v>
      </c>
      <c r="AI145" s="375"/>
      <c r="AJ145" s="6"/>
      <c r="AK145" s="6"/>
      <c r="AL145" s="6"/>
      <c r="AM145" s="6"/>
      <c r="AN145" s="376"/>
      <c r="AO145" s="376"/>
      <c r="AP145" s="464" t="s">
        <v>3379</v>
      </c>
      <c r="AQ145" s="376"/>
      <c r="AR145" s="376"/>
      <c r="AS145" s="376"/>
      <c r="AT145" s="376"/>
      <c r="AU145" s="376"/>
      <c r="AV145" s="376"/>
      <c r="AW145" s="6"/>
      <c r="AX145" s="6"/>
      <c r="AY145" s="6"/>
      <c r="AZ145" s="6"/>
      <c r="BA145" s="6"/>
      <c r="BB145" s="6"/>
      <c r="BC145" s="6"/>
      <c r="BD145" s="97"/>
      <c r="BQ145" s="493" t="s">
        <v>3254</v>
      </c>
      <c r="BS145" s="135" t="str">
        <f>DX31</f>
        <v/>
      </c>
      <c r="CJ145" s="123"/>
      <c r="CK145" s="217" t="s">
        <v>3066</v>
      </c>
      <c r="CL145" s="219">
        <f>CO108</f>
        <v>3</v>
      </c>
      <c r="CM145" s="127"/>
      <c r="CN145" s="215" t="s">
        <v>2867</v>
      </c>
      <c r="CO145" s="216">
        <f>CL100</f>
        <v>3</v>
      </c>
      <c r="CP145" s="127"/>
      <c r="CR145" s="138"/>
      <c r="CW145" s="170"/>
      <c r="DC145" s="182"/>
      <c r="DD145" s="175"/>
      <c r="DE145" s="175" t="s">
        <v>3011</v>
      </c>
      <c r="DF145" s="65">
        <f>DF171</f>
        <v>0</v>
      </c>
      <c r="DH145" s="175"/>
      <c r="DK145" s="182"/>
      <c r="DM145" s="2"/>
      <c r="DN145" s="37" t="s">
        <v>3608</v>
      </c>
      <c r="DO145" s="37" t="s">
        <v>3608</v>
      </c>
      <c r="DP145" s="37" t="s">
        <v>109</v>
      </c>
      <c r="DQ145" s="37" t="s">
        <v>3606</v>
      </c>
      <c r="DR145" s="37" t="s">
        <v>110</v>
      </c>
      <c r="DS145" s="22"/>
      <c r="DT145" s="6"/>
      <c r="DZ145" s="48"/>
    </row>
    <row r="146" spans="9:130">
      <c r="I146" s="34"/>
      <c r="J146" s="156" t="s">
        <v>466</v>
      </c>
      <c r="K146" s="156" t="s">
        <v>466</v>
      </c>
      <c r="L146" s="35">
        <v>18</v>
      </c>
      <c r="M146" s="35">
        <v>10</v>
      </c>
      <c r="N146" s="35">
        <v>44.3</v>
      </c>
      <c r="O146" s="35">
        <v>-7</v>
      </c>
      <c r="P146" s="35">
        <v>-12</v>
      </c>
      <c r="Q146" s="35">
        <v>-27</v>
      </c>
      <c r="R146" s="22" t="s">
        <v>467</v>
      </c>
      <c r="S146" s="23" t="s">
        <v>468</v>
      </c>
      <c r="AI146" s="375"/>
      <c r="AJ146" s="6"/>
      <c r="AK146" s="6"/>
      <c r="AL146" s="6"/>
      <c r="AM146" s="6"/>
      <c r="AN146" s="376"/>
      <c r="AO146" s="376"/>
      <c r="AP146" s="463" t="s">
        <v>3373</v>
      </c>
      <c r="AQ146" s="376"/>
      <c r="AR146" s="376"/>
      <c r="AS146" s="376"/>
      <c r="AT146" s="376"/>
      <c r="AU146" s="376"/>
      <c r="AV146" s="376"/>
      <c r="AW146" s="6"/>
      <c r="AX146" s="6"/>
      <c r="AY146" s="6"/>
      <c r="AZ146" s="6"/>
      <c r="BA146" s="6"/>
      <c r="BB146" s="6"/>
      <c r="BC146" s="6"/>
      <c r="BD146" s="97"/>
      <c r="BQ146" s="200" t="s">
        <v>3708</v>
      </c>
      <c r="BS146" s="494" t="str">
        <f>DX33</f>
        <v/>
      </c>
      <c r="CJ146" s="123"/>
      <c r="CK146" s="220" t="s">
        <v>3067</v>
      </c>
      <c r="CL146" s="199">
        <f>CL144+CL145</f>
        <v>6</v>
      </c>
      <c r="CM146" s="80"/>
      <c r="CN146" s="221" t="s">
        <v>3067</v>
      </c>
      <c r="CO146" s="109">
        <f>CO144+CO145</f>
        <v>6</v>
      </c>
      <c r="CP146" s="80"/>
      <c r="CR146" s="138"/>
      <c r="CW146" s="170"/>
      <c r="DC146" s="182"/>
      <c r="DE146" s="404" t="s">
        <v>3012</v>
      </c>
      <c r="DF146" s="195">
        <f>IF(DF145&lt;10,DF145,DH144)</f>
        <v>0</v>
      </c>
      <c r="DG146" s="405" t="s">
        <v>3013</v>
      </c>
      <c r="DH146" s="404"/>
      <c r="DI146" s="404"/>
      <c r="DJ146" s="404"/>
      <c r="DK146" s="182"/>
      <c r="DM146" s="2"/>
      <c r="DN146" s="37" t="s">
        <v>109</v>
      </c>
      <c r="DO146" s="37" t="s">
        <v>109</v>
      </c>
      <c r="DP146" s="37" t="s">
        <v>109</v>
      </c>
      <c r="DQ146" s="37" t="s">
        <v>3606</v>
      </c>
      <c r="DR146" s="37" t="s">
        <v>110</v>
      </c>
      <c r="DS146" s="22"/>
      <c r="DT146" s="6"/>
      <c r="DZ146" s="48"/>
    </row>
    <row r="147" spans="9:130">
      <c r="I147" s="34"/>
      <c r="J147" s="156" t="s">
        <v>469</v>
      </c>
      <c r="K147" s="156" t="s">
        <v>469</v>
      </c>
      <c r="L147" s="35">
        <v>3</v>
      </c>
      <c r="M147" s="35">
        <v>56</v>
      </c>
      <c r="N147" s="35">
        <v>22</v>
      </c>
      <c r="O147" s="35">
        <v>33</v>
      </c>
      <c r="P147" s="35">
        <v>52</v>
      </c>
      <c r="Q147" s="35">
        <v>29</v>
      </c>
      <c r="R147" s="22" t="s">
        <v>470</v>
      </c>
      <c r="S147" s="22" t="s">
        <v>470</v>
      </c>
      <c r="AI147" s="375"/>
      <c r="AJ147" s="6"/>
      <c r="AK147" s="6"/>
      <c r="AL147" s="6"/>
      <c r="AM147" s="6"/>
      <c r="AN147" s="376"/>
      <c r="AO147" s="376"/>
      <c r="AP147" s="596" t="s">
        <v>3896</v>
      </c>
      <c r="AQ147" s="376"/>
      <c r="AR147" s="376"/>
      <c r="AS147" s="376"/>
      <c r="AT147" s="376"/>
      <c r="AU147" s="376"/>
      <c r="AV147" s="376"/>
      <c r="AW147" s="6"/>
      <c r="AX147" s="6"/>
      <c r="AY147" s="6"/>
      <c r="AZ147" s="6"/>
      <c r="BA147" s="6"/>
      <c r="BB147" s="6"/>
      <c r="BC147" s="6"/>
      <c r="BD147" s="97"/>
      <c r="CJ147" s="123"/>
      <c r="CR147" s="138"/>
      <c r="CW147" s="170"/>
      <c r="DC147" s="182"/>
      <c r="DE147" s="1" t="s">
        <v>2964</v>
      </c>
      <c r="DF147" s="406">
        <f>IF(DF146&lt;10,DF146,0)</f>
        <v>0</v>
      </c>
      <c r="DG147" s="1" t="s">
        <v>2942</v>
      </c>
      <c r="DH147" s="1">
        <f t="shared" ref="DH147:DH155" si="11">IF(DF148=0,DF147,0)</f>
        <v>0</v>
      </c>
      <c r="DI147" s="1" t="s">
        <v>2965</v>
      </c>
      <c r="DJ147" s="170">
        <f>IF(DH147&gt;0,9,0)</f>
        <v>0</v>
      </c>
      <c r="DK147" s="182"/>
      <c r="DM147" s="2"/>
      <c r="DN147" s="37" t="s">
        <v>3609</v>
      </c>
      <c r="DO147" s="37" t="s">
        <v>3609</v>
      </c>
      <c r="DP147" s="37" t="s">
        <v>911</v>
      </c>
      <c r="DQ147" s="37" t="s">
        <v>3610</v>
      </c>
      <c r="DR147" s="37" t="s">
        <v>912</v>
      </c>
      <c r="DS147" s="22"/>
      <c r="DT147" s="6"/>
      <c r="DZ147" s="48"/>
    </row>
    <row r="148" spans="9:130">
      <c r="I148" s="34"/>
      <c r="J148" s="156" t="s">
        <v>471</v>
      </c>
      <c r="K148" s="156" t="s">
        <v>471</v>
      </c>
      <c r="L148" s="35">
        <v>5</v>
      </c>
      <c r="M148" s="35">
        <v>56</v>
      </c>
      <c r="N148" s="35">
        <v>23.9</v>
      </c>
      <c r="O148" s="35">
        <v>46</v>
      </c>
      <c r="P148" s="35">
        <v>6</v>
      </c>
      <c r="Q148" s="35">
        <v>18</v>
      </c>
      <c r="R148" s="22" t="s">
        <v>472</v>
      </c>
      <c r="S148" s="23" t="s">
        <v>473</v>
      </c>
      <c r="AI148" s="375"/>
      <c r="AJ148" s="6"/>
      <c r="AK148" s="6"/>
      <c r="AL148" s="6"/>
      <c r="AM148" s="6"/>
      <c r="AN148" s="376"/>
      <c r="AO148" s="376" t="s">
        <v>3374</v>
      </c>
      <c r="AP148" s="463" t="s">
        <v>3375</v>
      </c>
      <c r="AQ148" s="376"/>
      <c r="AR148" s="376"/>
      <c r="AS148" s="376"/>
      <c r="AT148" s="376"/>
      <c r="AU148" s="376"/>
      <c r="AV148" s="376"/>
      <c r="AW148" s="6"/>
      <c r="AX148" s="6"/>
      <c r="AY148" s="6"/>
      <c r="AZ148" s="6"/>
      <c r="BA148" s="6"/>
      <c r="BB148" s="6"/>
      <c r="BC148" s="6"/>
      <c r="BD148" s="97"/>
      <c r="CJ148" s="123"/>
      <c r="CR148" s="138"/>
      <c r="CW148" s="170"/>
      <c r="DC148" s="182"/>
      <c r="DE148" s="1" t="s">
        <v>2966</v>
      </c>
      <c r="DF148" s="406">
        <f>IF(DF146&lt;9,DF146,0)</f>
        <v>0</v>
      </c>
      <c r="DG148" s="1" t="s">
        <v>2942</v>
      </c>
      <c r="DH148" s="1">
        <f t="shared" si="11"/>
        <v>0</v>
      </c>
      <c r="DI148" s="1" t="s">
        <v>2967</v>
      </c>
      <c r="DJ148" s="170">
        <f>IF(DH148&gt;0,8,0)</f>
        <v>0</v>
      </c>
      <c r="DK148" s="182"/>
      <c r="DM148" s="2"/>
      <c r="DN148" s="37" t="s">
        <v>3611</v>
      </c>
      <c r="DO148" s="37" t="s">
        <v>3611</v>
      </c>
      <c r="DP148" s="37" t="s">
        <v>911</v>
      </c>
      <c r="DQ148" s="37" t="s">
        <v>3610</v>
      </c>
      <c r="DR148" s="37" t="s">
        <v>912</v>
      </c>
      <c r="DS148" s="22"/>
      <c r="DT148" s="6"/>
      <c r="DZ148" s="48"/>
    </row>
    <row r="149" spans="9:130">
      <c r="I149" s="34"/>
      <c r="J149" s="156" t="s">
        <v>474</v>
      </c>
      <c r="K149" s="156" t="s">
        <v>474</v>
      </c>
      <c r="L149" s="35">
        <v>6</v>
      </c>
      <c r="M149" s="35">
        <v>21</v>
      </c>
      <c r="N149" s="35">
        <v>42.8</v>
      </c>
      <c r="O149" s="35">
        <v>-12</v>
      </c>
      <c r="P149" s="35">
        <v>-59</v>
      </c>
      <c r="Q149" s="35">
        <v>-14</v>
      </c>
      <c r="R149" s="22" t="s">
        <v>475</v>
      </c>
      <c r="S149" s="23" t="s">
        <v>473</v>
      </c>
      <c r="AI149" s="375"/>
      <c r="AJ149" s="6"/>
      <c r="AK149" s="6"/>
      <c r="AL149" s="6"/>
      <c r="AM149" s="6"/>
      <c r="AN149" s="376"/>
      <c r="AO149" s="376"/>
      <c r="AP149" s="463" t="s">
        <v>3376</v>
      </c>
      <c r="AQ149" s="376"/>
      <c r="AR149" s="376"/>
      <c r="AS149" s="376"/>
      <c r="AT149" s="376"/>
      <c r="AU149" s="376"/>
      <c r="AV149" s="376"/>
      <c r="AW149" s="6"/>
      <c r="AX149" s="6"/>
      <c r="AY149" s="6"/>
      <c r="AZ149" s="6"/>
      <c r="BA149" s="6"/>
      <c r="BB149" s="6"/>
      <c r="BC149" s="6"/>
      <c r="BD149" s="97"/>
      <c r="CJ149" s="123"/>
      <c r="CR149" s="138"/>
      <c r="CW149" s="170"/>
      <c r="DC149" s="182"/>
      <c r="DE149" s="1" t="s">
        <v>2968</v>
      </c>
      <c r="DF149" s="406">
        <f>IF(DF146&lt;8,DF146,0)</f>
        <v>0</v>
      </c>
      <c r="DG149" s="1" t="s">
        <v>2942</v>
      </c>
      <c r="DH149" s="1">
        <f t="shared" si="11"/>
        <v>0</v>
      </c>
      <c r="DI149" s="1" t="s">
        <v>2969</v>
      </c>
      <c r="DJ149" s="170">
        <f>IF(DH149&gt;0,7,0)</f>
        <v>0</v>
      </c>
      <c r="DK149" s="182"/>
      <c r="DM149" s="2"/>
      <c r="DN149" s="37" t="s">
        <v>3612</v>
      </c>
      <c r="DO149" s="37" t="s">
        <v>3612</v>
      </c>
      <c r="DP149" s="37" t="s">
        <v>911</v>
      </c>
      <c r="DQ149" s="37" t="s">
        <v>3610</v>
      </c>
      <c r="DR149" s="37" t="s">
        <v>912</v>
      </c>
      <c r="DS149" s="22"/>
      <c r="DT149" s="6"/>
      <c r="DZ149" s="48"/>
    </row>
    <row r="150" spans="9:130">
      <c r="I150" s="34"/>
      <c r="J150" s="156" t="s">
        <v>476</v>
      </c>
      <c r="K150" s="156" t="s">
        <v>476</v>
      </c>
      <c r="L150" s="35">
        <v>12</v>
      </c>
      <c r="M150" s="35">
        <v>33</v>
      </c>
      <c r="N150" s="35">
        <v>6.9</v>
      </c>
      <c r="O150" s="35">
        <v>82</v>
      </c>
      <c r="P150" s="35">
        <v>33</v>
      </c>
      <c r="Q150" s="35">
        <v>49</v>
      </c>
      <c r="R150" s="22" t="s">
        <v>477</v>
      </c>
      <c r="S150" s="128" t="s">
        <v>478</v>
      </c>
      <c r="AI150" s="375"/>
      <c r="AJ150" s="6"/>
      <c r="AK150" s="6"/>
      <c r="AL150" s="6"/>
      <c r="AM150" s="6"/>
      <c r="AN150" s="376"/>
      <c r="AO150" s="376"/>
      <c r="AP150" s="463" t="s">
        <v>3377</v>
      </c>
      <c r="AQ150" s="376"/>
      <c r="AR150" s="376"/>
      <c r="AS150" s="376"/>
      <c r="AT150" s="376"/>
      <c r="AU150" s="376"/>
      <c r="AV150" s="376"/>
      <c r="AW150" s="6"/>
      <c r="AX150" s="6"/>
      <c r="AY150" s="6"/>
      <c r="AZ150" s="6"/>
      <c r="BA150" s="6"/>
      <c r="BB150" s="6"/>
      <c r="BC150" s="6"/>
      <c r="BD150" s="97"/>
      <c r="CJ150" s="123"/>
      <c r="CR150" s="138"/>
      <c r="CW150" s="170"/>
      <c r="DC150" s="182"/>
      <c r="DE150" s="1" t="s">
        <v>2970</v>
      </c>
      <c r="DF150" s="406">
        <f>IF(DF146&lt;7,DF146,0)</f>
        <v>0</v>
      </c>
      <c r="DG150" s="1" t="s">
        <v>2942</v>
      </c>
      <c r="DH150" s="1">
        <f t="shared" si="11"/>
        <v>0</v>
      </c>
      <c r="DI150" s="1" t="s">
        <v>2971</v>
      </c>
      <c r="DJ150" s="170">
        <f>IF(DH150&gt;0,6,0)</f>
        <v>0</v>
      </c>
      <c r="DK150" s="182"/>
      <c r="DM150" s="2"/>
      <c r="DN150" s="37" t="s">
        <v>3613</v>
      </c>
      <c r="DO150" s="37" t="s">
        <v>3613</v>
      </c>
      <c r="DP150" s="37" t="s">
        <v>911</v>
      </c>
      <c r="DQ150" s="37" t="s">
        <v>3610</v>
      </c>
      <c r="DR150" s="37" t="s">
        <v>912</v>
      </c>
      <c r="DS150" s="22"/>
      <c r="DT150" s="6"/>
      <c r="DZ150" s="48"/>
    </row>
    <row r="151" spans="9:130">
      <c r="I151" s="34"/>
      <c r="J151" s="156" t="s">
        <v>479</v>
      </c>
      <c r="K151" s="156" t="s">
        <v>479</v>
      </c>
      <c r="L151" s="35">
        <v>18</v>
      </c>
      <c r="M151" s="35">
        <v>45</v>
      </c>
      <c r="N151" s="35">
        <v>50.7</v>
      </c>
      <c r="O151" s="35">
        <v>-33</v>
      </c>
      <c r="P151" s="35">
        <v>-20</v>
      </c>
      <c r="Q151" s="35">
        <v>-34</v>
      </c>
      <c r="R151" s="22" t="s">
        <v>480</v>
      </c>
      <c r="S151" s="23" t="s">
        <v>473</v>
      </c>
      <c r="AI151" s="375"/>
      <c r="AJ151" s="6"/>
      <c r="AK151" s="6"/>
      <c r="AL151" s="6"/>
      <c r="AM151" s="6"/>
      <c r="AN151" s="376"/>
      <c r="AO151" s="376"/>
      <c r="AP151" s="463" t="s">
        <v>3380</v>
      </c>
      <c r="AQ151" s="376"/>
      <c r="AR151" s="376"/>
      <c r="AS151" s="376"/>
      <c r="AT151" s="376"/>
      <c r="AU151" s="376"/>
      <c r="AV151" s="376"/>
      <c r="AW151" s="6"/>
      <c r="AX151" s="6"/>
      <c r="AY151" s="6"/>
      <c r="AZ151" s="6"/>
      <c r="BA151" s="6"/>
      <c r="BB151" s="6"/>
      <c r="BC151" s="6"/>
      <c r="BD151" s="97"/>
      <c r="CJ151" s="123"/>
      <c r="CR151" s="138"/>
      <c r="CW151" s="170"/>
      <c r="DC151" s="182"/>
      <c r="DE151" s="1" t="s">
        <v>2972</v>
      </c>
      <c r="DF151" s="406">
        <f>IF(DF146&lt;6,DF146,0)</f>
        <v>0</v>
      </c>
      <c r="DG151" s="1" t="s">
        <v>2942</v>
      </c>
      <c r="DH151" s="1">
        <f t="shared" si="11"/>
        <v>0</v>
      </c>
      <c r="DI151" s="1" t="s">
        <v>2973</v>
      </c>
      <c r="DJ151" s="170">
        <f>IF(DH151&gt;0,5,0)</f>
        <v>0</v>
      </c>
      <c r="DK151" s="182"/>
      <c r="DM151" s="2"/>
      <c r="DN151" s="37" t="s">
        <v>3614</v>
      </c>
      <c r="DO151" s="37" t="s">
        <v>3614</v>
      </c>
      <c r="DP151" s="37" t="s">
        <v>911</v>
      </c>
      <c r="DQ151" s="37" t="s">
        <v>3610</v>
      </c>
      <c r="DR151" s="37" t="s">
        <v>912</v>
      </c>
      <c r="DS151" s="22"/>
      <c r="DT151" s="6"/>
      <c r="DZ151" s="48"/>
    </row>
    <row r="152" spans="9:130">
      <c r="I152" s="34"/>
      <c r="J152" s="156" t="s">
        <v>481</v>
      </c>
      <c r="K152" s="156" t="s">
        <v>481</v>
      </c>
      <c r="L152" s="35">
        <v>20</v>
      </c>
      <c r="M152" s="35">
        <v>20</v>
      </c>
      <c r="N152" s="35">
        <v>8.6999999999999993</v>
      </c>
      <c r="O152" s="35">
        <v>16</v>
      </c>
      <c r="P152" s="35">
        <v>43</v>
      </c>
      <c r="Q152" s="35">
        <v>54</v>
      </c>
      <c r="R152" s="22" t="s">
        <v>482</v>
      </c>
      <c r="S152" s="23" t="s">
        <v>473</v>
      </c>
      <c r="AI152" s="375"/>
      <c r="AJ152" s="6"/>
      <c r="AK152" s="6"/>
      <c r="AL152" s="6"/>
      <c r="AM152" s="6"/>
      <c r="AN152" s="376"/>
      <c r="AO152" s="376"/>
      <c r="AP152" s="463" t="s">
        <v>3378</v>
      </c>
      <c r="AQ152" s="376"/>
      <c r="AR152" s="376"/>
      <c r="AS152" s="376"/>
      <c r="AT152" s="376"/>
      <c r="AU152" s="376"/>
      <c r="AV152" s="376"/>
      <c r="AW152" s="6"/>
      <c r="AX152" s="6"/>
      <c r="AY152" s="6"/>
      <c r="AZ152" s="6"/>
      <c r="BA152" s="6"/>
      <c r="BB152" s="6"/>
      <c r="BC152" s="6"/>
      <c r="BD152" s="97"/>
      <c r="CJ152" s="123"/>
      <c r="CR152" s="138"/>
      <c r="CW152" s="170"/>
      <c r="DC152" s="182"/>
      <c r="DE152" s="1" t="s">
        <v>2974</v>
      </c>
      <c r="DF152" s="406">
        <f>IF(DF146&lt;5,DF146,0)</f>
        <v>0</v>
      </c>
      <c r="DG152" s="1" t="s">
        <v>2942</v>
      </c>
      <c r="DH152" s="1">
        <f t="shared" si="11"/>
        <v>0</v>
      </c>
      <c r="DI152" s="1" t="s">
        <v>2975</v>
      </c>
      <c r="DJ152" s="170">
        <f>IF(DH152&gt;0,4,0)</f>
        <v>0</v>
      </c>
      <c r="DK152" s="182"/>
      <c r="DM152" s="2"/>
      <c r="DN152" s="37" t="s">
        <v>3615</v>
      </c>
      <c r="DO152" s="37" t="s">
        <v>3615</v>
      </c>
      <c r="DP152" s="37" t="s">
        <v>911</v>
      </c>
      <c r="DQ152" s="37" t="s">
        <v>3610</v>
      </c>
      <c r="DR152" s="37" t="s">
        <v>912</v>
      </c>
      <c r="DS152" s="22"/>
      <c r="DT152" s="6"/>
      <c r="DZ152" s="48"/>
    </row>
    <row r="153" spans="9:130">
      <c r="I153" s="34"/>
      <c r="J153" s="156" t="s">
        <v>483</v>
      </c>
      <c r="K153" s="156" t="s">
        <v>483</v>
      </c>
      <c r="L153" s="35">
        <v>21</v>
      </c>
      <c r="M153" s="35">
        <v>53</v>
      </c>
      <c r="N153" s="35">
        <v>24</v>
      </c>
      <c r="O153" s="35">
        <v>47</v>
      </c>
      <c r="P153" s="35">
        <v>16</v>
      </c>
      <c r="Q153" s="35">
        <v>0</v>
      </c>
      <c r="R153" s="22" t="s">
        <v>484</v>
      </c>
      <c r="S153" s="23" t="s">
        <v>485</v>
      </c>
      <c r="AI153" s="375"/>
      <c r="AJ153" s="6"/>
      <c r="AK153" s="6"/>
      <c r="AL153" s="6"/>
      <c r="AM153" s="6"/>
      <c r="AN153" s="376"/>
      <c r="AO153" s="376"/>
      <c r="AP153" s="464" t="s">
        <v>3381</v>
      </c>
      <c r="AQ153" s="376"/>
      <c r="AR153" s="376"/>
      <c r="AS153" s="376"/>
      <c r="AT153" s="376"/>
      <c r="AU153" s="376"/>
      <c r="AV153" s="376"/>
      <c r="AW153" s="6"/>
      <c r="AX153" s="6"/>
      <c r="AY153" s="6"/>
      <c r="AZ153" s="6"/>
      <c r="BA153" s="6"/>
      <c r="BB153" s="6"/>
      <c r="BC153" s="6"/>
      <c r="BD153" s="97"/>
      <c r="CJ153" s="123"/>
      <c r="CR153" s="138"/>
      <c r="CW153" s="170"/>
      <c r="DC153" s="182"/>
      <c r="DE153" s="1" t="s">
        <v>2976</v>
      </c>
      <c r="DF153" s="406">
        <f>IF(DF146&lt;4,DF146,0)</f>
        <v>0</v>
      </c>
      <c r="DG153" s="1" t="s">
        <v>2942</v>
      </c>
      <c r="DH153" s="1">
        <f t="shared" si="11"/>
        <v>0</v>
      </c>
      <c r="DI153" s="1" t="s">
        <v>2977</v>
      </c>
      <c r="DJ153" s="170">
        <f>IF(DH153&gt;0,3,0)</f>
        <v>0</v>
      </c>
      <c r="DK153" s="182"/>
      <c r="DM153" s="2"/>
      <c r="DN153" s="37" t="s">
        <v>3616</v>
      </c>
      <c r="DO153" s="37" t="s">
        <v>3616</v>
      </c>
      <c r="DP153" s="37" t="s">
        <v>911</v>
      </c>
      <c r="DQ153" s="37" t="s">
        <v>3610</v>
      </c>
      <c r="DR153" s="37" t="s">
        <v>912</v>
      </c>
      <c r="DS153" s="22"/>
      <c r="DT153" s="6"/>
      <c r="DZ153" s="48"/>
    </row>
    <row r="154" spans="9:130">
      <c r="I154" s="34"/>
      <c r="J154" s="156" t="s">
        <v>486</v>
      </c>
      <c r="K154" s="156" t="s">
        <v>486</v>
      </c>
      <c r="L154" s="35">
        <v>22</v>
      </c>
      <c r="M154" s="35">
        <v>58</v>
      </c>
      <c r="N154" s="35">
        <v>1.8</v>
      </c>
      <c r="O154" s="35">
        <v>-33</v>
      </c>
      <c r="P154" s="35">
        <v>-43</v>
      </c>
      <c r="Q154" s="35">
        <v>-32</v>
      </c>
      <c r="R154" s="22" t="s">
        <v>487</v>
      </c>
      <c r="S154" s="23" t="s">
        <v>488</v>
      </c>
      <c r="AI154" s="375"/>
      <c r="AJ154" s="6"/>
      <c r="AK154" s="6"/>
      <c r="AL154" s="6"/>
      <c r="AM154" s="6"/>
      <c r="AN154" s="376"/>
      <c r="AO154" s="376"/>
      <c r="AP154" s="464" t="s">
        <v>3382</v>
      </c>
      <c r="AQ154" s="376"/>
      <c r="AR154" s="376"/>
      <c r="AS154" s="376"/>
      <c r="AT154" s="376"/>
      <c r="AU154" s="376"/>
      <c r="AV154" s="376"/>
      <c r="AW154" s="6"/>
      <c r="AX154" s="6"/>
      <c r="AY154" s="6"/>
      <c r="AZ154" s="6"/>
      <c r="BA154" s="6"/>
      <c r="BB154" s="6"/>
      <c r="BC154" s="6"/>
      <c r="BD154" s="97"/>
      <c r="CJ154" s="123"/>
      <c r="CR154" s="138"/>
      <c r="CW154" s="170"/>
      <c r="DC154" s="182"/>
      <c r="DE154" s="1" t="s">
        <v>2978</v>
      </c>
      <c r="DF154" s="406">
        <f>IF(DF146&lt;3,DF146,0)</f>
        <v>0</v>
      </c>
      <c r="DG154" s="1" t="s">
        <v>2942</v>
      </c>
      <c r="DH154" s="1">
        <f t="shared" si="11"/>
        <v>0</v>
      </c>
      <c r="DI154" s="1" t="s">
        <v>2979</v>
      </c>
      <c r="DJ154" s="170">
        <f>IF(DH154&gt;0,2,0)</f>
        <v>0</v>
      </c>
      <c r="DK154" s="182"/>
      <c r="DM154" s="2"/>
      <c r="DN154" s="37" t="s">
        <v>3617</v>
      </c>
      <c r="DO154" s="37" t="s">
        <v>3617</v>
      </c>
      <c r="DP154" s="37" t="s">
        <v>911</v>
      </c>
      <c r="DQ154" s="37" t="s">
        <v>3610</v>
      </c>
      <c r="DR154" s="37" t="s">
        <v>912</v>
      </c>
      <c r="DS154" s="22"/>
      <c r="DT154" s="6"/>
      <c r="DZ154" s="48"/>
    </row>
    <row r="155" spans="9:130">
      <c r="I155" s="36" t="s">
        <v>489</v>
      </c>
      <c r="J155" s="157" t="s">
        <v>490</v>
      </c>
      <c r="K155" s="157" t="s">
        <v>490</v>
      </c>
      <c r="L155" s="24" t="s">
        <v>39</v>
      </c>
      <c r="M155" s="24" t="s">
        <v>489</v>
      </c>
      <c r="N155" s="24" t="s">
        <v>489</v>
      </c>
      <c r="O155" s="24" t="s">
        <v>40</v>
      </c>
      <c r="P155" s="24" t="s">
        <v>491</v>
      </c>
      <c r="Q155" s="24" t="s">
        <v>492</v>
      </c>
      <c r="R155" s="24" t="s">
        <v>493</v>
      </c>
      <c r="S155" s="24" t="s">
        <v>491</v>
      </c>
      <c r="AI155" s="375"/>
      <c r="AJ155" s="6"/>
      <c r="AK155" s="6"/>
      <c r="AL155" s="6"/>
      <c r="AM155" s="6"/>
      <c r="AN155" s="376"/>
      <c r="AO155" s="376"/>
      <c r="AP155" s="464" t="s">
        <v>3383</v>
      </c>
      <c r="AQ155" s="376"/>
      <c r="AR155" s="376"/>
      <c r="AS155" s="376"/>
      <c r="AT155" s="376"/>
      <c r="AU155" s="376"/>
      <c r="AV155" s="376"/>
      <c r="AW155" s="6"/>
      <c r="AX155" s="6"/>
      <c r="AY155" s="6"/>
      <c r="AZ155" s="6"/>
      <c r="BA155" s="6"/>
      <c r="BB155" s="6"/>
      <c r="BC155" s="6"/>
      <c r="BD155" s="97"/>
      <c r="CJ155" s="123"/>
      <c r="CR155" s="138"/>
      <c r="CW155" s="170"/>
      <c r="DC155" s="182"/>
      <c r="DE155" s="1" t="s">
        <v>2980</v>
      </c>
      <c r="DF155" s="406">
        <f>IF(DF146&lt;2,DF146,0)</f>
        <v>0</v>
      </c>
      <c r="DG155" s="1" t="s">
        <v>2942</v>
      </c>
      <c r="DH155" s="1">
        <f t="shared" si="11"/>
        <v>0</v>
      </c>
      <c r="DI155" s="1" t="s">
        <v>2981</v>
      </c>
      <c r="DJ155" s="170">
        <f>IF(DH155&gt;0,1,0)</f>
        <v>0</v>
      </c>
      <c r="DK155" s="182"/>
      <c r="DM155" s="2"/>
      <c r="DN155" s="37" t="s">
        <v>3618</v>
      </c>
      <c r="DO155" s="37" t="s">
        <v>3618</v>
      </c>
      <c r="DP155" s="37" t="s">
        <v>911</v>
      </c>
      <c r="DQ155" s="37" t="s">
        <v>3610</v>
      </c>
      <c r="DR155" s="37" t="s">
        <v>912</v>
      </c>
      <c r="DS155" s="22"/>
      <c r="DT155" s="6"/>
      <c r="DZ155" s="48"/>
    </row>
    <row r="156" spans="9:130">
      <c r="I156" s="30"/>
      <c r="J156" s="156" t="s">
        <v>494</v>
      </c>
      <c r="K156" s="156" t="s">
        <v>494</v>
      </c>
      <c r="L156" s="22">
        <v>10</v>
      </c>
      <c r="M156" s="22">
        <v>7</v>
      </c>
      <c r="N156" s="22">
        <v>56.3</v>
      </c>
      <c r="O156" s="22">
        <v>0</v>
      </c>
      <c r="P156" s="22">
        <v>-22</v>
      </c>
      <c r="Q156" s="22">
        <v>-18</v>
      </c>
      <c r="R156" s="22" t="s">
        <v>495</v>
      </c>
      <c r="S156" s="23" t="s">
        <v>496</v>
      </c>
      <c r="V156" s="5"/>
      <c r="W156" s="5"/>
      <c r="X156" s="283" t="s">
        <v>3112</v>
      </c>
      <c r="Y156" s="5"/>
      <c r="Z156" s="342"/>
      <c r="AA156" s="5"/>
      <c r="AB156" s="5"/>
      <c r="AC156" s="5"/>
      <c r="AD156" s="5"/>
      <c r="AE156" s="5"/>
      <c r="AF156" s="5"/>
      <c r="AG156" s="5"/>
      <c r="AI156" s="375"/>
      <c r="AJ156" s="6"/>
      <c r="AK156" s="6"/>
      <c r="AL156" s="6"/>
      <c r="AM156" s="6"/>
      <c r="AN156" s="376"/>
      <c r="AO156" s="376"/>
      <c r="AP156" s="464" t="s">
        <v>3384</v>
      </c>
      <c r="AQ156" s="376"/>
      <c r="AR156" s="376"/>
      <c r="AS156" s="376"/>
      <c r="AT156" s="376"/>
      <c r="AU156" s="376"/>
      <c r="AV156" s="376"/>
      <c r="AW156" s="6"/>
      <c r="AX156" s="6"/>
      <c r="AY156" s="6"/>
      <c r="AZ156" s="6"/>
      <c r="BA156" s="6"/>
      <c r="BB156" s="6"/>
      <c r="BC156" s="6"/>
      <c r="BD156" s="97"/>
      <c r="CJ156" s="123"/>
      <c r="CR156" s="138"/>
      <c r="CW156" s="170"/>
      <c r="DC156" s="182"/>
      <c r="DE156" s="1" t="s">
        <v>2982</v>
      </c>
      <c r="DF156" s="406">
        <f>IF(DF146&lt;1,DF146,0)</f>
        <v>0</v>
      </c>
      <c r="DG156" s="1" t="s">
        <v>2983</v>
      </c>
      <c r="DH156" s="408">
        <f>DF146-DJ156</f>
        <v>0</v>
      </c>
      <c r="DI156" s="1" t="s">
        <v>2984</v>
      </c>
      <c r="DJ156" s="408">
        <f>DJ147+DJ148+DJ149+DJ150+DJ151+DJ152+DJ153+DJ154+DJ155</f>
        <v>0</v>
      </c>
      <c r="DK156" s="182"/>
      <c r="DM156" s="2"/>
      <c r="DN156" s="37" t="s">
        <v>3619</v>
      </c>
      <c r="DO156" s="37" t="s">
        <v>3619</v>
      </c>
      <c r="DP156" s="37" t="s">
        <v>911</v>
      </c>
      <c r="DQ156" s="37" t="s">
        <v>3610</v>
      </c>
      <c r="DR156" s="37" t="s">
        <v>912</v>
      </c>
      <c r="DS156" s="22"/>
      <c r="DT156" s="6"/>
      <c r="DZ156" s="48"/>
    </row>
    <row r="157" spans="9:130">
      <c r="I157" s="30"/>
      <c r="J157" s="156" t="s">
        <v>497</v>
      </c>
      <c r="K157" s="156" t="s">
        <v>497</v>
      </c>
      <c r="L157" s="22">
        <v>10</v>
      </c>
      <c r="M157" s="22">
        <v>30</v>
      </c>
      <c r="N157" s="22">
        <v>17.5</v>
      </c>
      <c r="O157" s="22">
        <v>0</v>
      </c>
      <c r="P157" s="22">
        <v>-38</v>
      </c>
      <c r="Q157" s="22">
        <v>-13</v>
      </c>
      <c r="R157" s="22" t="s">
        <v>498</v>
      </c>
      <c r="S157" s="23" t="s">
        <v>499</v>
      </c>
      <c r="AI157" s="375"/>
      <c r="AJ157" s="6"/>
      <c r="AK157" s="6"/>
      <c r="AL157" s="6"/>
      <c r="AM157" s="6"/>
      <c r="AN157" s="376"/>
      <c r="AO157" s="376"/>
      <c r="AP157" s="464" t="s">
        <v>3385</v>
      </c>
      <c r="AQ157" s="376"/>
      <c r="AR157" s="376"/>
      <c r="AS157" s="376"/>
      <c r="AT157" s="376"/>
      <c r="AU157" s="376"/>
      <c r="AV157" s="376"/>
      <c r="AW157" s="6"/>
      <c r="AX157" s="6"/>
      <c r="AY157" s="6"/>
      <c r="AZ157" s="6"/>
      <c r="BA157" s="6"/>
      <c r="BB157" s="6"/>
      <c r="BC157" s="6"/>
      <c r="BD157" s="97"/>
      <c r="CJ157" s="123"/>
      <c r="CR157" s="138"/>
      <c r="CW157" s="170"/>
      <c r="DC157" s="182"/>
      <c r="DD157" s="175"/>
      <c r="DE157" s="175"/>
      <c r="DF157" s="175"/>
      <c r="DG157" s="108" t="s">
        <v>2986</v>
      </c>
      <c r="DH157" s="175"/>
      <c r="DI157" s="175"/>
      <c r="DJ157" s="175"/>
      <c r="DK157" s="182"/>
      <c r="DM157" s="2"/>
      <c r="DN157" s="37" t="s">
        <v>3620</v>
      </c>
      <c r="DO157" s="37" t="s">
        <v>3620</v>
      </c>
      <c r="DP157" s="37" t="s">
        <v>911</v>
      </c>
      <c r="DQ157" s="37" t="s">
        <v>3610</v>
      </c>
      <c r="DR157" s="37" t="s">
        <v>912</v>
      </c>
      <c r="DS157" s="22"/>
      <c r="DT157" s="6"/>
      <c r="DZ157" s="48"/>
    </row>
    <row r="158" spans="9:130">
      <c r="I158" s="30"/>
      <c r="J158" s="156" t="s">
        <v>500</v>
      </c>
      <c r="K158" s="156" t="s">
        <v>500</v>
      </c>
      <c r="L158" s="22">
        <v>9</v>
      </c>
      <c r="M158" s="22">
        <v>52</v>
      </c>
      <c r="N158" s="22">
        <v>30.4</v>
      </c>
      <c r="O158" s="22">
        <v>-8</v>
      </c>
      <c r="P158" s="22">
        <v>-6</v>
      </c>
      <c r="Q158" s="22">
        <v>-18</v>
      </c>
      <c r="R158" s="22" t="s">
        <v>501</v>
      </c>
      <c r="S158" s="23" t="s">
        <v>502</v>
      </c>
      <c r="AI158" s="375"/>
      <c r="AJ158" s="6"/>
      <c r="AK158" s="6"/>
      <c r="AL158" s="6"/>
      <c r="AM158" s="6"/>
      <c r="AN158" s="376"/>
      <c r="AO158" s="376"/>
      <c r="AP158" s="464" t="s">
        <v>3386</v>
      </c>
      <c r="AQ158" s="376"/>
      <c r="AR158" s="376"/>
      <c r="AS158" s="376"/>
      <c r="AT158" s="376"/>
      <c r="AU158" s="376"/>
      <c r="AV158" s="376"/>
      <c r="AW158" s="6"/>
      <c r="AX158" s="6"/>
      <c r="AY158" s="6"/>
      <c r="AZ158" s="6"/>
      <c r="BA158" s="6"/>
      <c r="BB158" s="6"/>
      <c r="BC158" s="6"/>
      <c r="BD158" s="97"/>
      <c r="CJ158" s="123"/>
      <c r="CR158" s="138"/>
      <c r="CW158" s="170"/>
      <c r="DC158" s="182"/>
      <c r="DD158" s="189" t="s">
        <v>2995</v>
      </c>
      <c r="DG158" s="1" t="s">
        <v>3014</v>
      </c>
      <c r="DH158" s="1">
        <f>IF(DH156&lt;0.000000001,0,DH156)</f>
        <v>0</v>
      </c>
      <c r="DK158" s="182"/>
      <c r="DM158" s="2"/>
      <c r="DN158" s="37" t="s">
        <v>3621</v>
      </c>
      <c r="DO158" s="37" t="s">
        <v>3621</v>
      </c>
      <c r="DP158" s="37" t="s">
        <v>911</v>
      </c>
      <c r="DQ158" s="37" t="s">
        <v>3610</v>
      </c>
      <c r="DR158" s="37" t="s">
        <v>912</v>
      </c>
      <c r="DS158" s="22"/>
      <c r="DT158" s="6"/>
      <c r="DZ158" s="48"/>
    </row>
    <row r="159" spans="9:130" ht="15.75" thickBot="1">
      <c r="I159" s="36" t="s">
        <v>503</v>
      </c>
      <c r="J159" s="157" t="s">
        <v>504</v>
      </c>
      <c r="K159" s="157" t="s">
        <v>504</v>
      </c>
      <c r="L159" s="24" t="s">
        <v>39</v>
      </c>
      <c r="M159" s="24" t="s">
        <v>503</v>
      </c>
      <c r="N159" s="24" t="s">
        <v>503</v>
      </c>
      <c r="O159" s="24" t="s">
        <v>40</v>
      </c>
      <c r="P159" s="24" t="s">
        <v>505</v>
      </c>
      <c r="Q159" s="24" t="s">
        <v>506</v>
      </c>
      <c r="R159" s="24" t="s">
        <v>507</v>
      </c>
      <c r="S159" s="24" t="s">
        <v>505</v>
      </c>
      <c r="AI159" s="375"/>
      <c r="AJ159" s="6"/>
      <c r="AK159" s="6"/>
      <c r="AL159" s="6"/>
      <c r="AM159" s="6"/>
      <c r="AN159" s="376"/>
      <c r="AO159" s="376"/>
      <c r="AP159" s="73"/>
      <c r="AQ159" s="536" t="s">
        <v>3741</v>
      </c>
      <c r="AR159" s="376"/>
      <c r="AS159" s="376"/>
      <c r="AT159" s="376"/>
      <c r="AU159" s="376"/>
      <c r="AV159" s="376"/>
      <c r="AW159" s="6"/>
      <c r="AX159" s="6"/>
      <c r="AY159" s="6"/>
      <c r="AZ159" s="6"/>
      <c r="BA159" s="6"/>
      <c r="BB159" s="6"/>
      <c r="BC159" s="6"/>
      <c r="BD159" s="97"/>
      <c r="CJ159" s="123"/>
      <c r="CR159" s="138"/>
      <c r="CW159" s="170"/>
      <c r="DC159" s="182"/>
      <c r="DD159" s="65">
        <f>CT57</f>
        <v>0</v>
      </c>
      <c r="DE159" s="196" t="s">
        <v>2985</v>
      </c>
      <c r="DF159" s="197"/>
      <c r="DG159" s="1" t="s">
        <v>3015</v>
      </c>
      <c r="DH159" s="408">
        <f>IF(DH158&gt;0.999999999,0,DH158)</f>
        <v>0</v>
      </c>
      <c r="DI159" s="108" t="s">
        <v>2987</v>
      </c>
      <c r="DK159" s="182"/>
      <c r="DM159" s="2"/>
      <c r="DN159" s="37" t="s">
        <v>3622</v>
      </c>
      <c r="DO159" s="37" t="s">
        <v>3622</v>
      </c>
      <c r="DP159" s="37" t="s">
        <v>911</v>
      </c>
      <c r="DQ159" s="37" t="s">
        <v>3610</v>
      </c>
      <c r="DR159" s="37" t="s">
        <v>912</v>
      </c>
      <c r="DS159" s="22"/>
      <c r="DT159" s="6"/>
      <c r="DZ159" s="48"/>
    </row>
    <row r="160" spans="9:130" ht="15.75" thickBot="1">
      <c r="I160" s="30"/>
      <c r="J160" s="156" t="s">
        <v>508</v>
      </c>
      <c r="K160" s="156" t="s">
        <v>508</v>
      </c>
      <c r="L160" s="22">
        <v>14</v>
      </c>
      <c r="M160" s="22">
        <v>50</v>
      </c>
      <c r="N160" s="22">
        <v>52.8</v>
      </c>
      <c r="O160" s="22">
        <v>-16</v>
      </c>
      <c r="P160" s="22">
        <v>-2</v>
      </c>
      <c r="Q160" s="22">
        <v>-30</v>
      </c>
      <c r="R160" s="22" t="s">
        <v>509</v>
      </c>
      <c r="S160" s="22" t="s">
        <v>510</v>
      </c>
      <c r="AI160" s="375"/>
      <c r="AJ160" s="6"/>
      <c r="AK160" s="6"/>
      <c r="AL160" s="6"/>
      <c r="AM160" s="6"/>
      <c r="AN160" s="376"/>
      <c r="AO160" s="376"/>
      <c r="AP160" s="73"/>
      <c r="AQ160" s="376"/>
      <c r="AR160" s="611" t="s">
        <v>3258</v>
      </c>
      <c r="AS160" s="611"/>
      <c r="AT160" s="376"/>
      <c r="AU160" s="376"/>
      <c r="AV160" s="376"/>
      <c r="AW160" s="6"/>
      <c r="AX160" s="6"/>
      <c r="AY160" s="6"/>
      <c r="AZ160" s="6"/>
      <c r="BA160" s="6"/>
      <c r="BB160" s="6"/>
      <c r="BC160" s="6"/>
      <c r="BD160" s="97"/>
      <c r="CJ160" s="123"/>
      <c r="CR160" s="138"/>
      <c r="CW160" s="170"/>
      <c r="DC160" s="182"/>
      <c r="DE160" s="6" t="s">
        <v>2988</v>
      </c>
      <c r="DF160" s="6"/>
      <c r="DG160" s="108" t="s">
        <v>2992</v>
      </c>
      <c r="DI160" s="1" t="s">
        <v>3016</v>
      </c>
      <c r="DK160" s="182"/>
      <c r="DM160" s="2"/>
      <c r="DN160" s="37" t="s">
        <v>3623</v>
      </c>
      <c r="DO160" s="37" t="s">
        <v>3623</v>
      </c>
      <c r="DP160" s="37" t="s">
        <v>911</v>
      </c>
      <c r="DQ160" s="37" t="s">
        <v>3610</v>
      </c>
      <c r="DR160" s="37" t="s">
        <v>912</v>
      </c>
      <c r="DS160" s="22"/>
      <c r="DT160" s="6"/>
      <c r="DZ160" s="48"/>
    </row>
    <row r="161" spans="9:130" ht="15.75" thickBot="1">
      <c r="I161" s="30"/>
      <c r="J161" s="156" t="s">
        <v>511</v>
      </c>
      <c r="K161" s="156" t="s">
        <v>511</v>
      </c>
      <c r="L161" s="22">
        <v>15</v>
      </c>
      <c r="M161" s="22">
        <v>17</v>
      </c>
      <c r="N161" s="22">
        <v>0.4</v>
      </c>
      <c r="O161" s="22">
        <v>-9</v>
      </c>
      <c r="P161" s="22">
        <v>-22</v>
      </c>
      <c r="Q161" s="22">
        <v>-58</v>
      </c>
      <c r="R161" s="22" t="s">
        <v>512</v>
      </c>
      <c r="S161" s="22" t="s">
        <v>513</v>
      </c>
      <c r="AI161" s="375"/>
      <c r="AJ161" s="6"/>
      <c r="AK161" s="6"/>
      <c r="AL161" s="6"/>
      <c r="AM161" s="6"/>
      <c r="AN161" s="376"/>
      <c r="AO161" s="376"/>
      <c r="AP161" s="73"/>
      <c r="AQ161" s="376"/>
      <c r="AR161" s="437" t="s">
        <v>2798</v>
      </c>
      <c r="AS161" s="465" t="s">
        <v>1194</v>
      </c>
      <c r="AT161" s="376"/>
      <c r="AU161" s="376"/>
      <c r="AV161" s="376"/>
      <c r="AW161" s="6"/>
      <c r="AX161" s="6"/>
      <c r="AY161" s="6"/>
      <c r="AZ161" s="6"/>
      <c r="BA161" s="6"/>
      <c r="BB161" s="6"/>
      <c r="BC161" s="6"/>
      <c r="BD161" s="97"/>
      <c r="CJ161" s="123"/>
      <c r="CR161" s="138"/>
      <c r="CW161" s="170"/>
      <c r="DC161" s="182"/>
      <c r="DD161" s="191" t="s">
        <v>3002</v>
      </c>
      <c r="DE161" s="6" t="s">
        <v>2989</v>
      </c>
      <c r="DF161" s="128"/>
      <c r="DG161" s="1" t="s">
        <v>3017</v>
      </c>
      <c r="DH161" s="1">
        <f>DF171-DH159</f>
        <v>0</v>
      </c>
      <c r="DI161" s="1" t="s">
        <v>3018</v>
      </c>
      <c r="DJ161" s="408">
        <f>DH123</f>
        <v>0</v>
      </c>
      <c r="DK161" s="182"/>
      <c r="DM161" s="2"/>
      <c r="DN161" s="37" t="s">
        <v>3624</v>
      </c>
      <c r="DO161" s="37" t="s">
        <v>3624</v>
      </c>
      <c r="DP161" s="37" t="s">
        <v>911</v>
      </c>
      <c r="DQ161" s="37" t="s">
        <v>3610</v>
      </c>
      <c r="DR161" s="37" t="s">
        <v>912</v>
      </c>
      <c r="DS161" s="22"/>
      <c r="DT161" s="6"/>
      <c r="DZ161" s="48"/>
    </row>
    <row r="162" spans="9:130" ht="15.75" thickBot="1">
      <c r="I162" s="30"/>
      <c r="J162" s="156" t="s">
        <v>514</v>
      </c>
      <c r="K162" s="156" t="s">
        <v>514</v>
      </c>
      <c r="L162" s="22">
        <v>15</v>
      </c>
      <c r="M162" s="22">
        <v>35</v>
      </c>
      <c r="N162" s="22">
        <v>31.6</v>
      </c>
      <c r="O162" s="22">
        <v>-14</v>
      </c>
      <c r="P162" s="22">
        <v>-47</v>
      </c>
      <c r="Q162" s="22">
        <v>-22</v>
      </c>
      <c r="R162" s="22" t="s">
        <v>515</v>
      </c>
      <c r="S162" s="22" t="s">
        <v>516</v>
      </c>
      <c r="AI162" s="375"/>
      <c r="AJ162" s="6"/>
      <c r="AK162" s="6"/>
      <c r="AL162" s="6"/>
      <c r="AM162" s="6"/>
      <c r="AN162" s="376"/>
      <c r="AO162" s="376"/>
      <c r="AP162" s="73"/>
      <c r="AQ162" s="376"/>
      <c r="AR162" s="440" t="s">
        <v>2799</v>
      </c>
      <c r="AS162" s="438" t="s">
        <v>1371</v>
      </c>
      <c r="AT162" s="376"/>
      <c r="AU162" s="376"/>
      <c r="AV162" s="376"/>
      <c r="AW162" s="6"/>
      <c r="AX162" s="6"/>
      <c r="AY162" s="6"/>
      <c r="AZ162" s="6"/>
      <c r="BA162" s="6"/>
      <c r="BB162" s="6"/>
      <c r="BC162" s="6"/>
      <c r="BD162" s="97"/>
      <c r="CJ162" s="123"/>
      <c r="CR162" s="138"/>
      <c r="CW162" s="170"/>
      <c r="DC162" s="182"/>
      <c r="DD162" s="1" t="s">
        <v>2992</v>
      </c>
      <c r="DE162" s="168" t="s">
        <v>2991</v>
      </c>
      <c r="DF162" s="65">
        <f>DJ119</f>
        <v>0</v>
      </c>
      <c r="DG162" s="1" t="s">
        <v>2997</v>
      </c>
      <c r="DH162" s="1">
        <f>IF(DF166=1,DH161,0)</f>
        <v>0</v>
      </c>
      <c r="DK162" s="182"/>
      <c r="DM162" s="2"/>
      <c r="DN162" s="37" t="s">
        <v>3625</v>
      </c>
      <c r="DO162" s="37" t="s">
        <v>3625</v>
      </c>
      <c r="DP162" s="37" t="s">
        <v>911</v>
      </c>
      <c r="DQ162" s="37" t="s">
        <v>3610</v>
      </c>
      <c r="DR162" s="37" t="s">
        <v>912</v>
      </c>
      <c r="DS162" s="22"/>
      <c r="DT162" s="6"/>
      <c r="DZ162" s="48"/>
    </row>
    <row r="163" spans="9:130" ht="15.75" thickBot="1">
      <c r="I163" s="30"/>
      <c r="J163" s="156" t="s">
        <v>517</v>
      </c>
      <c r="K163" s="156" t="s">
        <v>517</v>
      </c>
      <c r="L163" s="22">
        <v>15</v>
      </c>
      <c r="M163" s="22">
        <v>4</v>
      </c>
      <c r="N163" s="22">
        <v>4.2</v>
      </c>
      <c r="O163" s="22">
        <v>-25</v>
      </c>
      <c r="P163" s="22">
        <v>-16</v>
      </c>
      <c r="Q163" s="22">
        <v>-55</v>
      </c>
      <c r="R163" s="22" t="s">
        <v>518</v>
      </c>
      <c r="S163" s="22" t="s">
        <v>519</v>
      </c>
      <c r="AI163" s="375"/>
      <c r="AJ163" s="6"/>
      <c r="AK163" s="6"/>
      <c r="AL163" s="6"/>
      <c r="AM163" s="6"/>
      <c r="AN163" s="376"/>
      <c r="AO163" s="376"/>
      <c r="AP163" s="73"/>
      <c r="AQ163" s="376"/>
      <c r="AR163" s="436"/>
      <c r="AS163" s="441" t="s">
        <v>2800</v>
      </c>
      <c r="AT163" s="376"/>
      <c r="AU163" s="376"/>
      <c r="AV163" s="376"/>
      <c r="AW163" s="6"/>
      <c r="AX163" s="6"/>
      <c r="AY163" s="6"/>
      <c r="AZ163" s="6"/>
      <c r="BA163" s="6"/>
      <c r="BB163" s="6"/>
      <c r="BC163" s="6"/>
      <c r="BD163" s="97"/>
      <c r="CJ163" s="123"/>
      <c r="CR163" s="138"/>
      <c r="CW163" s="170"/>
      <c r="DC163" s="182"/>
      <c r="DD163" s="118">
        <f>DH123</f>
        <v>0</v>
      </c>
      <c r="DE163" s="128" t="s">
        <v>2994</v>
      </c>
      <c r="DF163" s="128" t="b">
        <f>ISNUMBER(DF162)</f>
        <v>1</v>
      </c>
      <c r="DG163" s="1" t="s">
        <v>2999</v>
      </c>
      <c r="DH163" s="1">
        <f>-1*DH162</f>
        <v>0</v>
      </c>
      <c r="DI163" s="1" t="s">
        <v>3019</v>
      </c>
      <c r="DK163" s="182"/>
      <c r="DM163" s="2"/>
      <c r="DN163" s="37" t="s">
        <v>3626</v>
      </c>
      <c r="DO163" s="37" t="s">
        <v>3626</v>
      </c>
      <c r="DP163" s="37" t="s">
        <v>911</v>
      </c>
      <c r="DQ163" s="37" t="s">
        <v>3610</v>
      </c>
      <c r="DR163" s="37" t="s">
        <v>912</v>
      </c>
      <c r="DS163" s="22"/>
      <c r="DT163" s="6"/>
      <c r="DZ163" s="48"/>
    </row>
    <row r="164" spans="9:130">
      <c r="I164" s="36" t="s">
        <v>520</v>
      </c>
      <c r="J164" s="157" t="s">
        <v>521</v>
      </c>
      <c r="K164" s="157" t="s">
        <v>521</v>
      </c>
      <c r="L164" s="24" t="s">
        <v>39</v>
      </c>
      <c r="M164" s="24" t="s">
        <v>520</v>
      </c>
      <c r="N164" s="24" t="s">
        <v>520</v>
      </c>
      <c r="O164" s="24" t="s">
        <v>40</v>
      </c>
      <c r="P164" s="24" t="s">
        <v>522</v>
      </c>
      <c r="Q164" s="24" t="s">
        <v>523</v>
      </c>
      <c r="R164" s="24" t="s">
        <v>524</v>
      </c>
      <c r="S164" s="24" t="s">
        <v>522</v>
      </c>
      <c r="AI164" s="375"/>
      <c r="AJ164" s="6"/>
      <c r="AK164" s="6"/>
      <c r="AL164" s="6"/>
      <c r="AM164" s="6"/>
      <c r="AN164" s="376"/>
      <c r="AO164" s="376"/>
      <c r="AP164" s="467" t="s">
        <v>3387</v>
      </c>
      <c r="AQ164" s="376"/>
      <c r="AR164" s="376"/>
      <c r="AS164" s="376"/>
      <c r="AT164" s="376"/>
      <c r="AU164" s="376"/>
      <c r="AV164" s="376"/>
      <c r="AW164" s="6"/>
      <c r="AX164" s="6"/>
      <c r="AY164" s="6"/>
      <c r="AZ164" s="6"/>
      <c r="BA164" s="6"/>
      <c r="BB164" s="6"/>
      <c r="BC164" s="6"/>
      <c r="BD164" s="97"/>
      <c r="CJ164" s="123"/>
      <c r="CR164" s="138"/>
      <c r="CW164" s="170"/>
      <c r="DC164" s="182"/>
      <c r="DD164" s="1" t="s">
        <v>3004</v>
      </c>
      <c r="DE164" s="128" t="s">
        <v>2996</v>
      </c>
      <c r="DF164" s="128">
        <f>DF163*1</f>
        <v>1</v>
      </c>
      <c r="DG164" s="1" t="s">
        <v>3001</v>
      </c>
      <c r="DH164" s="408">
        <f>IF(DF166=1,DH163,DH161)</f>
        <v>0</v>
      </c>
      <c r="DI164" s="1" t="s">
        <v>3020</v>
      </c>
      <c r="DJ164" s="408">
        <f>DH164</f>
        <v>0</v>
      </c>
      <c r="DK164" s="182"/>
      <c r="DM164" s="2"/>
      <c r="DN164" s="37" t="s">
        <v>3627</v>
      </c>
      <c r="DO164" s="37" t="s">
        <v>3627</v>
      </c>
      <c r="DP164" s="37" t="s">
        <v>911</v>
      </c>
      <c r="DQ164" s="37" t="s">
        <v>3610</v>
      </c>
      <c r="DR164" s="37" t="s">
        <v>912</v>
      </c>
      <c r="DS164" s="22"/>
      <c r="DT164" s="6"/>
      <c r="DZ164" s="48"/>
    </row>
    <row r="165" spans="9:130">
      <c r="I165" s="30"/>
      <c r="J165" s="156" t="s">
        <v>525</v>
      </c>
      <c r="K165" s="156" t="s">
        <v>525</v>
      </c>
      <c r="L165" s="22">
        <v>5</v>
      </c>
      <c r="M165" s="22">
        <v>16</v>
      </c>
      <c r="N165" s="22">
        <v>41.4</v>
      </c>
      <c r="O165" s="22">
        <v>45</v>
      </c>
      <c r="P165" s="22">
        <v>59</v>
      </c>
      <c r="Q165" s="22">
        <v>53</v>
      </c>
      <c r="R165" s="22" t="s">
        <v>526</v>
      </c>
      <c r="S165" s="22" t="s">
        <v>527</v>
      </c>
      <c r="AI165" s="375"/>
      <c r="AJ165" s="6"/>
      <c r="AK165" s="6"/>
      <c r="AL165" s="6"/>
      <c r="AM165" s="6"/>
      <c r="AN165" s="376"/>
      <c r="AO165" s="376"/>
      <c r="AP165" s="467" t="s">
        <v>3390</v>
      </c>
      <c r="AQ165" s="376"/>
      <c r="AR165" s="376"/>
      <c r="AS165" s="376"/>
      <c r="AT165" s="376"/>
      <c r="AU165" s="376"/>
      <c r="AV165" s="376"/>
      <c r="AW165" s="6"/>
      <c r="AX165" s="6"/>
      <c r="AY165" s="6"/>
      <c r="AZ165" s="6"/>
      <c r="BA165" s="6"/>
      <c r="BB165" s="6"/>
      <c r="BC165" s="6"/>
      <c r="BD165" s="97"/>
      <c r="CJ165" s="123"/>
      <c r="CR165" s="138"/>
      <c r="CW165" s="170"/>
      <c r="DC165" s="182"/>
      <c r="DD165" s="118">
        <f>DH128</f>
        <v>0</v>
      </c>
      <c r="DE165" s="128" t="s">
        <v>2998</v>
      </c>
      <c r="DF165" s="6">
        <f>IF(DF164=1,DF162,0)</f>
        <v>0</v>
      </c>
      <c r="DH165" s="175"/>
      <c r="DK165" s="182"/>
      <c r="DM165" s="2"/>
      <c r="DN165" s="37" t="s">
        <v>3628</v>
      </c>
      <c r="DO165" s="37" t="s">
        <v>3628</v>
      </c>
      <c r="DP165" s="37" t="s">
        <v>911</v>
      </c>
      <c r="DQ165" s="37" t="s">
        <v>3610</v>
      </c>
      <c r="DR165" s="37" t="s">
        <v>912</v>
      </c>
      <c r="DS165" s="22"/>
      <c r="DT165" s="6"/>
      <c r="DZ165" s="48"/>
    </row>
    <row r="166" spans="9:130">
      <c r="I166" s="30"/>
      <c r="J166" s="156" t="s">
        <v>528</v>
      </c>
      <c r="K166" s="156" t="s">
        <v>528</v>
      </c>
      <c r="L166" s="22">
        <v>5</v>
      </c>
      <c r="M166" s="22">
        <v>59</v>
      </c>
      <c r="N166" s="22">
        <v>31.7</v>
      </c>
      <c r="O166" s="22">
        <v>44</v>
      </c>
      <c r="P166" s="22">
        <v>56</v>
      </c>
      <c r="Q166" s="22">
        <v>51</v>
      </c>
      <c r="R166" s="22" t="s">
        <v>529</v>
      </c>
      <c r="S166" s="22" t="s">
        <v>530</v>
      </c>
      <c r="AI166" s="375"/>
      <c r="AJ166" s="6"/>
      <c r="AK166" s="6"/>
      <c r="AL166" s="6"/>
      <c r="AM166" s="6"/>
      <c r="AN166" s="376"/>
      <c r="AO166" s="376"/>
      <c r="AP166" s="467" t="s">
        <v>3392</v>
      </c>
      <c r="AQ166" s="376"/>
      <c r="AR166" s="376"/>
      <c r="AS166" s="376"/>
      <c r="AT166" s="376"/>
      <c r="AU166" s="376"/>
      <c r="AV166" s="376"/>
      <c r="AW166" s="6"/>
      <c r="AX166" s="6"/>
      <c r="AY166" s="6"/>
      <c r="AZ166" s="6"/>
      <c r="BA166" s="6"/>
      <c r="BB166" s="6"/>
      <c r="BC166" s="6"/>
      <c r="BD166" s="97"/>
      <c r="CJ166" s="123"/>
      <c r="CR166" s="138"/>
      <c r="CW166" s="170"/>
      <c r="DC166" s="182"/>
      <c r="DD166" s="409" t="s">
        <v>3008</v>
      </c>
      <c r="DE166" s="132" t="s">
        <v>3000</v>
      </c>
      <c r="DF166" s="132">
        <f>IF(DF165&lt;0,1,0)</f>
        <v>0</v>
      </c>
      <c r="DG166" s="108" t="s">
        <v>3004</v>
      </c>
      <c r="DI166" s="1" t="s">
        <v>3021</v>
      </c>
      <c r="DK166" s="182"/>
      <c r="DM166" s="2"/>
      <c r="DN166" s="37" t="s">
        <v>911</v>
      </c>
      <c r="DO166" s="37" t="s">
        <v>911</v>
      </c>
      <c r="DP166" s="37" t="s">
        <v>911</v>
      </c>
      <c r="DQ166" s="37" t="s">
        <v>3610</v>
      </c>
      <c r="DR166" s="37" t="s">
        <v>912</v>
      </c>
      <c r="DS166" s="22"/>
      <c r="DT166" s="6"/>
      <c r="DZ166" s="48"/>
    </row>
    <row r="167" spans="9:130">
      <c r="I167" s="30"/>
      <c r="J167" s="156" t="s">
        <v>531</v>
      </c>
      <c r="K167" s="156" t="s">
        <v>531</v>
      </c>
      <c r="L167" s="22">
        <v>5</v>
      </c>
      <c r="M167" s="22">
        <v>59</v>
      </c>
      <c r="N167" s="22">
        <v>43.3</v>
      </c>
      <c r="O167" s="22">
        <v>37</v>
      </c>
      <c r="P167" s="22">
        <v>12</v>
      </c>
      <c r="Q167" s="22">
        <v>45</v>
      </c>
      <c r="R167" s="22" t="s">
        <v>532</v>
      </c>
      <c r="S167" s="22" t="s">
        <v>533</v>
      </c>
      <c r="AI167" s="375"/>
      <c r="AJ167" s="6"/>
      <c r="AK167" s="6"/>
      <c r="AL167" s="6"/>
      <c r="AM167" s="6"/>
      <c r="AN167" s="376"/>
      <c r="AO167" s="376"/>
      <c r="AP167" s="468"/>
      <c r="AQ167" s="469" t="s">
        <v>3416</v>
      </c>
      <c r="AR167" s="376"/>
      <c r="AS167" s="376"/>
      <c r="AT167" s="376"/>
      <c r="AU167" s="376"/>
      <c r="AV167" s="376"/>
      <c r="AW167" s="6"/>
      <c r="AX167" s="6"/>
      <c r="AY167" s="6"/>
      <c r="AZ167" s="6"/>
      <c r="BA167" s="6"/>
      <c r="BB167" s="6"/>
      <c r="BC167" s="6"/>
      <c r="BD167" s="97"/>
      <c r="CJ167" s="123"/>
      <c r="CR167" s="138"/>
      <c r="CW167" s="170"/>
      <c r="DC167" s="182"/>
      <c r="DD167" s="410">
        <f>DJ161</f>
        <v>0</v>
      </c>
      <c r="DE167" s="128" t="s">
        <v>3003</v>
      </c>
      <c r="DF167" s="128">
        <f>IF(DF166=1,DF165,0)</f>
        <v>0</v>
      </c>
      <c r="DG167" s="1" t="s">
        <v>3005</v>
      </c>
      <c r="DH167" s="1">
        <f>IF(DF166=1,DH159,0)</f>
        <v>0</v>
      </c>
      <c r="DI167" s="1" t="s">
        <v>3022</v>
      </c>
      <c r="DJ167" s="408">
        <f>60*DH169</f>
        <v>0</v>
      </c>
      <c r="DK167" s="182"/>
      <c r="DM167" s="2"/>
      <c r="DN167" s="37" t="s">
        <v>3629</v>
      </c>
      <c r="DO167" s="37" t="s">
        <v>3629</v>
      </c>
      <c r="DP167" s="37" t="s">
        <v>173</v>
      </c>
      <c r="DQ167" s="37" t="s">
        <v>3630</v>
      </c>
      <c r="DR167" s="37" t="s">
        <v>174</v>
      </c>
      <c r="DS167" s="22"/>
      <c r="DT167" s="6"/>
      <c r="DZ167" s="48"/>
    </row>
    <row r="168" spans="9:130">
      <c r="I168" s="30"/>
      <c r="J168" s="156" t="s">
        <v>534</v>
      </c>
      <c r="K168" s="156" t="s">
        <v>534</v>
      </c>
      <c r="L168" s="22">
        <v>4</v>
      </c>
      <c r="M168" s="22">
        <v>56</v>
      </c>
      <c r="N168" s="22">
        <v>59.6</v>
      </c>
      <c r="O168" s="22">
        <v>33</v>
      </c>
      <c r="P168" s="22">
        <v>9</v>
      </c>
      <c r="Q168" s="22">
        <v>58</v>
      </c>
      <c r="R168" s="22" t="s">
        <v>535</v>
      </c>
      <c r="S168" s="22" t="s">
        <v>536</v>
      </c>
      <c r="AI168" s="375"/>
      <c r="AJ168" s="6"/>
      <c r="AK168" s="6"/>
      <c r="AL168" s="6"/>
      <c r="AM168" s="6"/>
      <c r="AN168" s="376"/>
      <c r="AO168" s="376"/>
      <c r="AP168" s="467" t="s">
        <v>3389</v>
      </c>
      <c r="AQ168" s="376"/>
      <c r="AR168" s="376"/>
      <c r="AS168" s="376"/>
      <c r="AT168" s="376"/>
      <c r="AU168" s="376"/>
      <c r="AV168" s="376"/>
      <c r="AW168" s="6"/>
      <c r="AX168" s="6"/>
      <c r="AY168" s="6"/>
      <c r="AZ168" s="6"/>
      <c r="BA168" s="6"/>
      <c r="BB168" s="6"/>
      <c r="BC168" s="6"/>
      <c r="BD168" s="97"/>
      <c r="CJ168" s="123"/>
      <c r="CR168" s="138"/>
      <c r="CW168" s="170"/>
      <c r="DC168" s="182"/>
      <c r="DD168" s="411" t="s">
        <v>11</v>
      </c>
      <c r="DE168" s="128" t="s">
        <v>3023</v>
      </c>
      <c r="DF168" s="128">
        <f>DF167*-1</f>
        <v>0</v>
      </c>
      <c r="DG168" s="1" t="s">
        <v>2999</v>
      </c>
      <c r="DH168" s="1">
        <f>-1*DH167</f>
        <v>0</v>
      </c>
      <c r="DK168" s="182"/>
      <c r="DM168" s="2"/>
      <c r="DN168" s="37" t="s">
        <v>3631</v>
      </c>
      <c r="DO168" s="37" t="s">
        <v>3631</v>
      </c>
      <c r="DP168" s="37" t="s">
        <v>173</v>
      </c>
      <c r="DQ168" s="37" t="s">
        <v>3630</v>
      </c>
      <c r="DR168" s="37" t="s">
        <v>174</v>
      </c>
      <c r="DS168" s="22"/>
      <c r="DT168" s="6"/>
      <c r="DZ168" s="48"/>
    </row>
    <row r="169" spans="9:130">
      <c r="I169" s="24" t="s">
        <v>537</v>
      </c>
      <c r="J169" s="157" t="s">
        <v>538</v>
      </c>
      <c r="K169" s="157" t="s">
        <v>538</v>
      </c>
      <c r="L169" s="24" t="s">
        <v>39</v>
      </c>
      <c r="M169" s="24" t="s">
        <v>537</v>
      </c>
      <c r="N169" s="24" t="s">
        <v>537</v>
      </c>
      <c r="O169" s="24" t="s">
        <v>40</v>
      </c>
      <c r="P169" s="24" t="s">
        <v>539</v>
      </c>
      <c r="Q169" s="24" t="s">
        <v>540</v>
      </c>
      <c r="R169" s="24" t="s">
        <v>541</v>
      </c>
      <c r="S169" s="24" t="s">
        <v>539</v>
      </c>
      <c r="AI169" s="375"/>
      <c r="AJ169" s="6"/>
      <c r="AK169" s="6"/>
      <c r="AL169" s="6"/>
      <c r="AM169" s="6"/>
      <c r="AN169" s="376"/>
      <c r="AO169" s="376"/>
      <c r="AP169" s="467" t="s">
        <v>3388</v>
      </c>
      <c r="AQ169" s="376"/>
      <c r="AR169" s="376"/>
      <c r="AS169" s="376"/>
      <c r="AT169" s="376"/>
      <c r="AU169" s="376"/>
      <c r="AV169" s="376"/>
      <c r="AW169" s="6"/>
      <c r="AX169" s="6"/>
      <c r="AY169" s="6"/>
      <c r="AZ169" s="6"/>
      <c r="BA169" s="6"/>
      <c r="BB169" s="6"/>
      <c r="BC169" s="6"/>
      <c r="BD169" s="97"/>
      <c r="CJ169" s="123"/>
      <c r="CR169" s="138"/>
      <c r="CW169" s="170"/>
      <c r="DC169" s="182"/>
      <c r="DD169" s="412">
        <f>DJ164</f>
        <v>0</v>
      </c>
      <c r="DE169" s="128" t="s">
        <v>3006</v>
      </c>
      <c r="DF169" s="6">
        <f>IF(DF168=0,DF165,DF168)</f>
        <v>0</v>
      </c>
      <c r="DG169" s="1" t="s">
        <v>3007</v>
      </c>
      <c r="DH169" s="408">
        <f>IF(DF166=1,DH168,DH159)</f>
        <v>0</v>
      </c>
      <c r="DK169" s="182"/>
      <c r="DM169" s="2"/>
      <c r="DN169" s="37" t="s">
        <v>3632</v>
      </c>
      <c r="DO169" s="37" t="s">
        <v>3632</v>
      </c>
      <c r="DP169" s="37" t="s">
        <v>173</v>
      </c>
      <c r="DQ169" s="37" t="s">
        <v>3630</v>
      </c>
      <c r="DR169" s="37" t="s">
        <v>174</v>
      </c>
      <c r="DS169" s="22"/>
      <c r="DT169" s="6"/>
      <c r="DZ169" s="48"/>
    </row>
    <row r="170" spans="9:130">
      <c r="I170" s="22"/>
      <c r="J170" s="156" t="s">
        <v>542</v>
      </c>
      <c r="K170" s="156" t="s">
        <v>542</v>
      </c>
      <c r="L170" s="22">
        <v>18</v>
      </c>
      <c r="M170" s="22">
        <v>1</v>
      </c>
      <c r="N170" s="22">
        <v>30.4</v>
      </c>
      <c r="O170" s="22">
        <v>21</v>
      </c>
      <c r="P170" s="22">
        <v>35</v>
      </c>
      <c r="Q170" s="22">
        <v>45</v>
      </c>
      <c r="R170" s="22" t="s">
        <v>543</v>
      </c>
      <c r="S170" s="23" t="s">
        <v>544</v>
      </c>
      <c r="AI170" s="375"/>
      <c r="AJ170" s="6"/>
      <c r="AK170" s="6"/>
      <c r="AL170" s="6"/>
      <c r="AM170" s="6"/>
      <c r="AN170" s="376"/>
      <c r="AO170" s="376"/>
      <c r="AP170" s="467" t="s">
        <v>3391</v>
      </c>
      <c r="AQ170" s="376"/>
      <c r="AR170" s="376"/>
      <c r="AS170" s="376"/>
      <c r="AT170" s="376"/>
      <c r="AU170" s="376"/>
      <c r="AV170" s="376"/>
      <c r="AW170" s="6"/>
      <c r="AX170" s="6"/>
      <c r="AY170" s="6"/>
      <c r="AZ170" s="6"/>
      <c r="BA170" s="6"/>
      <c r="BB170" s="6"/>
      <c r="BC170" s="6"/>
      <c r="BD170" s="97"/>
      <c r="CJ170" s="123"/>
      <c r="CR170" s="138"/>
      <c r="CW170" s="170"/>
      <c r="DC170" s="182"/>
      <c r="DD170" s="411" t="s">
        <v>2869</v>
      </c>
      <c r="DE170" s="145" t="s">
        <v>3024</v>
      </c>
      <c r="DF170" s="6">
        <f>DF169</f>
        <v>0</v>
      </c>
      <c r="DH170" s="175"/>
      <c r="DK170" s="182"/>
      <c r="DM170" s="2"/>
      <c r="DN170" s="37" t="s">
        <v>173</v>
      </c>
      <c r="DO170" s="37" t="s">
        <v>173</v>
      </c>
      <c r="DP170" s="37" t="s">
        <v>173</v>
      </c>
      <c r="DQ170" s="37" t="s">
        <v>3630</v>
      </c>
      <c r="DR170" s="37" t="s">
        <v>174</v>
      </c>
      <c r="DS170" s="22"/>
      <c r="DT170" s="6"/>
      <c r="DZ170" s="48"/>
    </row>
    <row r="171" spans="9:130">
      <c r="I171" s="22"/>
      <c r="J171" s="156" t="s">
        <v>545</v>
      </c>
      <c r="K171" s="156" t="s">
        <v>545</v>
      </c>
      <c r="L171" s="22">
        <v>17</v>
      </c>
      <c r="M171" s="22">
        <v>14</v>
      </c>
      <c r="N171" s="22">
        <v>38.9</v>
      </c>
      <c r="O171" s="22">
        <v>14</v>
      </c>
      <c r="P171" s="22">
        <v>23</v>
      </c>
      <c r="Q171" s="22">
        <v>25</v>
      </c>
      <c r="R171" s="22" t="s">
        <v>546</v>
      </c>
      <c r="S171" s="23" t="s">
        <v>547</v>
      </c>
      <c r="AI171" s="375"/>
      <c r="AJ171" s="6"/>
      <c r="AK171" s="6"/>
      <c r="AL171" s="6"/>
      <c r="AM171" s="6"/>
      <c r="AN171" s="376"/>
      <c r="AO171" s="376"/>
      <c r="AP171" s="467" t="s">
        <v>3397</v>
      </c>
      <c r="AQ171" s="376"/>
      <c r="AR171" s="376"/>
      <c r="AS171" s="376"/>
      <c r="AT171" s="376"/>
      <c r="AU171" s="376"/>
      <c r="AV171" s="376"/>
      <c r="AW171" s="6"/>
      <c r="AX171" s="6"/>
      <c r="AY171" s="6"/>
      <c r="AZ171" s="6"/>
      <c r="BA171" s="6"/>
      <c r="BB171" s="6"/>
      <c r="BC171" s="6"/>
      <c r="BD171" s="97"/>
      <c r="CJ171" s="123"/>
      <c r="CR171" s="138"/>
      <c r="CW171" s="170"/>
      <c r="DC171" s="182"/>
      <c r="DD171" s="412">
        <f>DJ167</f>
        <v>0</v>
      </c>
      <c r="DE171" s="1" t="s">
        <v>3025</v>
      </c>
      <c r="DF171" s="190">
        <f>IF(DF170&gt;100,0,DF170)</f>
        <v>0</v>
      </c>
      <c r="DK171" s="182"/>
      <c r="DM171" s="2"/>
      <c r="DN171" s="37" t="s">
        <v>3633</v>
      </c>
      <c r="DO171" s="37" t="s">
        <v>3633</v>
      </c>
      <c r="DP171" s="37" t="s">
        <v>939</v>
      </c>
      <c r="DQ171" s="37" t="s">
        <v>3634</v>
      </c>
      <c r="DR171" s="37" t="s">
        <v>940</v>
      </c>
      <c r="DS171" s="22"/>
      <c r="DT171" s="6"/>
      <c r="DZ171" s="48"/>
    </row>
    <row r="172" spans="9:130">
      <c r="I172" s="22"/>
      <c r="J172" s="156" t="s">
        <v>548</v>
      </c>
      <c r="K172" s="156" t="s">
        <v>548</v>
      </c>
      <c r="L172" s="22">
        <v>16</v>
      </c>
      <c r="M172" s="22">
        <v>30</v>
      </c>
      <c r="N172" s="22">
        <v>13.2</v>
      </c>
      <c r="O172" s="22">
        <v>21</v>
      </c>
      <c r="P172" s="22">
        <v>29</v>
      </c>
      <c r="Q172" s="22">
        <v>23</v>
      </c>
      <c r="R172" s="22" t="s">
        <v>549</v>
      </c>
      <c r="S172" s="23" t="s">
        <v>550</v>
      </c>
      <c r="AI172" s="375"/>
      <c r="AJ172" s="6"/>
      <c r="AK172" s="6"/>
      <c r="AL172" s="6"/>
      <c r="AM172" s="6"/>
      <c r="AN172" s="376"/>
      <c r="AO172" s="376"/>
      <c r="AP172" s="467" t="s">
        <v>3393</v>
      </c>
      <c r="AQ172" s="376"/>
      <c r="AR172" s="376"/>
      <c r="AS172" s="376"/>
      <c r="AT172" s="376"/>
      <c r="AU172" s="376"/>
      <c r="AV172" s="376"/>
      <c r="AW172" s="6"/>
      <c r="AX172" s="6"/>
      <c r="AY172" s="6"/>
      <c r="AZ172" s="6"/>
      <c r="BA172" s="6"/>
      <c r="BB172" s="6"/>
      <c r="BC172" s="6"/>
      <c r="BD172" s="97"/>
      <c r="CJ172" s="123"/>
      <c r="CR172" s="138"/>
      <c r="CW172" s="170"/>
      <c r="DC172" s="182"/>
      <c r="DD172" s="182"/>
      <c r="DE172" s="182"/>
      <c r="DF172" s="182"/>
      <c r="DG172" s="182"/>
      <c r="DH172" s="182"/>
      <c r="DI172" s="182"/>
      <c r="DJ172" s="182"/>
      <c r="DK172" s="182"/>
      <c r="DM172" s="2"/>
      <c r="DN172" s="37" t="s">
        <v>3635</v>
      </c>
      <c r="DO172" s="37" t="s">
        <v>3635</v>
      </c>
      <c r="DP172" s="37" t="s">
        <v>939</v>
      </c>
      <c r="DQ172" s="37" t="s">
        <v>3634</v>
      </c>
      <c r="DR172" s="37" t="s">
        <v>940</v>
      </c>
      <c r="DS172" s="22"/>
      <c r="DT172" s="6"/>
      <c r="DZ172" s="48"/>
    </row>
    <row r="173" spans="9:130">
      <c r="I173" s="22"/>
      <c r="J173" s="156" t="s">
        <v>551</v>
      </c>
      <c r="K173" s="156" t="s">
        <v>551</v>
      </c>
      <c r="L173" s="22">
        <v>16</v>
      </c>
      <c r="M173" s="22">
        <v>21</v>
      </c>
      <c r="N173" s="22">
        <v>55.2</v>
      </c>
      <c r="O173" s="22">
        <v>19</v>
      </c>
      <c r="P173" s="22">
        <v>9</v>
      </c>
      <c r="Q173" s="22">
        <v>11</v>
      </c>
      <c r="R173" s="22" t="s">
        <v>552</v>
      </c>
      <c r="S173" s="23" t="s">
        <v>553</v>
      </c>
      <c r="AI173" s="375"/>
      <c r="AJ173" s="6"/>
      <c r="AK173" s="6"/>
      <c r="AL173" s="6"/>
      <c r="AM173" s="6"/>
      <c r="AN173" s="376"/>
      <c r="AO173" s="376"/>
      <c r="AP173" s="467" t="s">
        <v>3394</v>
      </c>
      <c r="AQ173" s="376"/>
      <c r="AR173" s="376"/>
      <c r="AS173" s="376"/>
      <c r="AT173" s="376"/>
      <c r="AU173" s="376"/>
      <c r="AV173" s="376"/>
      <c r="AW173" s="6"/>
      <c r="AX173" s="6"/>
      <c r="AY173" s="6"/>
      <c r="AZ173" s="6"/>
      <c r="BA173" s="6"/>
      <c r="BB173" s="6"/>
      <c r="BC173" s="6"/>
      <c r="BD173" s="97"/>
      <c r="CJ173" s="123"/>
      <c r="CR173" s="138"/>
      <c r="CW173" s="170"/>
      <c r="DC173" s="182"/>
      <c r="DD173" s="182"/>
      <c r="DE173" s="182"/>
      <c r="DF173" s="182"/>
      <c r="DG173" s="182"/>
      <c r="DH173" s="182"/>
      <c r="DI173" s="182"/>
      <c r="DJ173" s="182"/>
      <c r="DK173" s="182"/>
      <c r="DM173" s="2"/>
      <c r="DN173" s="37" t="s">
        <v>3636</v>
      </c>
      <c r="DO173" s="37" t="s">
        <v>3636</v>
      </c>
      <c r="DP173" s="37" t="s">
        <v>939</v>
      </c>
      <c r="DQ173" s="37" t="s">
        <v>3634</v>
      </c>
      <c r="DR173" s="37" t="s">
        <v>940</v>
      </c>
      <c r="DS173" s="22"/>
      <c r="DT173" s="6"/>
      <c r="DZ173" s="48"/>
    </row>
    <row r="174" spans="9:130">
      <c r="I174" s="22"/>
      <c r="J174" s="156" t="s">
        <v>554</v>
      </c>
      <c r="K174" s="156" t="s">
        <v>554</v>
      </c>
      <c r="L174" s="22">
        <v>17</v>
      </c>
      <c r="M174" s="22">
        <v>15</v>
      </c>
      <c r="N174" s="22">
        <v>1.9</v>
      </c>
      <c r="O174" s="22">
        <v>24</v>
      </c>
      <c r="P174" s="22">
        <v>50</v>
      </c>
      <c r="Q174" s="22">
        <v>21</v>
      </c>
      <c r="R174" s="22" t="s">
        <v>555</v>
      </c>
      <c r="S174" s="23" t="s">
        <v>556</v>
      </c>
      <c r="AI174" s="375"/>
      <c r="AJ174" s="6"/>
      <c r="AK174" s="6"/>
      <c r="AL174" s="6"/>
      <c r="AM174" s="6"/>
      <c r="AN174" s="376"/>
      <c r="AO174" s="376"/>
      <c r="AP174" s="467" t="s">
        <v>3396</v>
      </c>
      <c r="AQ174" s="376"/>
      <c r="AR174" s="376"/>
      <c r="AS174" s="376"/>
      <c r="AT174" s="376"/>
      <c r="AU174" s="376"/>
      <c r="AV174" s="376"/>
      <c r="AW174" s="6"/>
      <c r="AX174" s="6"/>
      <c r="AY174" s="6"/>
      <c r="AZ174" s="6"/>
      <c r="BA174" s="6"/>
      <c r="BB174" s="6"/>
      <c r="BC174" s="6"/>
      <c r="BD174" s="97"/>
      <c r="CJ174" s="123"/>
      <c r="CR174" s="138"/>
      <c r="CW174" s="170"/>
      <c r="DC174" s="182"/>
      <c r="DD174" s="175"/>
      <c r="DE174" s="267" t="s">
        <v>3009</v>
      </c>
      <c r="DF174" s="57">
        <f>DF212</f>
        <v>0</v>
      </c>
      <c r="DG174" s="175"/>
      <c r="DH174" s="175"/>
      <c r="DI174" s="175"/>
      <c r="DJ174" s="175"/>
      <c r="DK174" s="182"/>
      <c r="DM174" s="2"/>
      <c r="DN174" s="37" t="s">
        <v>3637</v>
      </c>
      <c r="DO174" s="37" t="s">
        <v>3637</v>
      </c>
      <c r="DP174" s="37" t="s">
        <v>939</v>
      </c>
      <c r="DQ174" s="37" t="s">
        <v>3634</v>
      </c>
      <c r="DR174" s="37" t="s">
        <v>940</v>
      </c>
      <c r="DS174" s="22"/>
      <c r="DT174" s="6"/>
      <c r="DZ174" s="48"/>
    </row>
    <row r="175" spans="9:130">
      <c r="I175" s="22"/>
      <c r="J175" s="156" t="s">
        <v>557</v>
      </c>
      <c r="K175" s="156" t="s">
        <v>557</v>
      </c>
      <c r="L175" s="22">
        <v>17</v>
      </c>
      <c r="M175" s="22">
        <v>0</v>
      </c>
      <c r="N175" s="22">
        <v>17.399999999999999</v>
      </c>
      <c r="O175" s="22">
        <v>30</v>
      </c>
      <c r="P175" s="22">
        <v>55</v>
      </c>
      <c r="Q175" s="22">
        <v>35</v>
      </c>
      <c r="R175" s="22" t="s">
        <v>558</v>
      </c>
      <c r="S175" s="23" t="s">
        <v>559</v>
      </c>
      <c r="AI175" s="375"/>
      <c r="AJ175" s="6"/>
      <c r="AK175" s="6"/>
      <c r="AL175" s="6"/>
      <c r="AM175" s="6"/>
      <c r="AN175" s="376"/>
      <c r="AO175" s="376"/>
      <c r="AP175" s="467" t="s">
        <v>3398</v>
      </c>
      <c r="AQ175" s="376"/>
      <c r="AR175" s="376"/>
      <c r="AS175" s="376"/>
      <c r="AT175" s="376"/>
      <c r="AU175" s="376"/>
      <c r="AV175" s="376"/>
      <c r="AW175" s="6"/>
      <c r="AX175" s="6"/>
      <c r="AY175" s="6"/>
      <c r="AZ175" s="6"/>
      <c r="BA175" s="6"/>
      <c r="BB175" s="6"/>
      <c r="BC175" s="6"/>
      <c r="BD175" s="97"/>
      <c r="CJ175" s="123"/>
      <c r="CR175" s="138"/>
      <c r="CW175" s="170"/>
      <c r="DC175" s="182"/>
      <c r="DD175" s="404"/>
      <c r="DE175" s="404" t="s">
        <v>2946</v>
      </c>
      <c r="DF175" s="195">
        <f>IF(DF174&lt;10,0,DF174)</f>
        <v>0</v>
      </c>
      <c r="DG175" s="405" t="s">
        <v>3010</v>
      </c>
      <c r="DH175" s="404"/>
      <c r="DI175" s="404"/>
      <c r="DJ175" s="404"/>
      <c r="DK175" s="182"/>
      <c r="DM175" s="2"/>
      <c r="DN175" s="37" t="s">
        <v>3638</v>
      </c>
      <c r="DO175" s="37" t="s">
        <v>3638</v>
      </c>
      <c r="DP175" s="37" t="s">
        <v>939</v>
      </c>
      <c r="DQ175" s="37" t="s">
        <v>3634</v>
      </c>
      <c r="DR175" s="37" t="s">
        <v>940</v>
      </c>
      <c r="DS175" s="22"/>
      <c r="DT175" s="6"/>
      <c r="DZ175" s="48"/>
    </row>
    <row r="176" spans="9:130">
      <c r="I176" s="22"/>
      <c r="J176" s="156" t="s">
        <v>560</v>
      </c>
      <c r="K176" s="156" t="s">
        <v>560</v>
      </c>
      <c r="L176" s="22">
        <v>16</v>
      </c>
      <c r="M176" s="22">
        <v>41</v>
      </c>
      <c r="N176" s="22">
        <v>17.2</v>
      </c>
      <c r="O176" s="22">
        <v>31</v>
      </c>
      <c r="P176" s="22">
        <v>36</v>
      </c>
      <c r="Q176" s="22">
        <v>10</v>
      </c>
      <c r="R176" s="22" t="s">
        <v>561</v>
      </c>
      <c r="S176" s="23" t="s">
        <v>562</v>
      </c>
      <c r="AI176" s="375"/>
      <c r="AJ176" s="6"/>
      <c r="AK176" s="6"/>
      <c r="AL176" s="6"/>
      <c r="AM176" s="6"/>
      <c r="AN176" s="376"/>
      <c r="AO176" s="376"/>
      <c r="AP176" s="467" t="s">
        <v>3395</v>
      </c>
      <c r="AQ176" s="376"/>
      <c r="AR176" s="376"/>
      <c r="AS176" s="376"/>
      <c r="AT176" s="376"/>
      <c r="AU176" s="376"/>
      <c r="AV176" s="376"/>
      <c r="AW176" s="6"/>
      <c r="AX176" s="6"/>
      <c r="AY176" s="6"/>
      <c r="AZ176" s="6"/>
      <c r="BA176" s="6"/>
      <c r="BB176" s="6"/>
      <c r="BC176" s="6"/>
      <c r="BD176" s="97"/>
      <c r="CJ176" s="123"/>
      <c r="CR176" s="138"/>
      <c r="CW176" s="170"/>
      <c r="DC176" s="182"/>
      <c r="DE176" s="1" t="s">
        <v>2944</v>
      </c>
      <c r="DF176" s="406">
        <f>IF(DF175&lt;100,DF175,0)</f>
        <v>0</v>
      </c>
      <c r="DG176" s="1" t="s">
        <v>2942</v>
      </c>
      <c r="DH176" s="407">
        <f t="shared" ref="DH176:DH184" si="12">IF(DF177=0,DF176,0)</f>
        <v>0</v>
      </c>
      <c r="DI176" s="1" t="s">
        <v>2947</v>
      </c>
      <c r="DJ176" s="170">
        <f>IF(DH176&gt;0,90,0)</f>
        <v>0</v>
      </c>
      <c r="DK176" s="182"/>
      <c r="DM176" s="2"/>
      <c r="DN176" s="37" t="s">
        <v>3639</v>
      </c>
      <c r="DO176" s="37" t="s">
        <v>3639</v>
      </c>
      <c r="DP176" s="37" t="s">
        <v>939</v>
      </c>
      <c r="DQ176" s="37" t="s">
        <v>3634</v>
      </c>
      <c r="DR176" s="37" t="s">
        <v>940</v>
      </c>
      <c r="DS176" s="22"/>
      <c r="DT176" s="6"/>
      <c r="DZ176" s="48"/>
    </row>
    <row r="177" spans="9:130">
      <c r="I177" s="22"/>
      <c r="J177" s="156" t="s">
        <v>563</v>
      </c>
      <c r="K177" s="156" t="s">
        <v>563</v>
      </c>
      <c r="L177" s="22">
        <v>16</v>
      </c>
      <c r="M177" s="22">
        <v>42</v>
      </c>
      <c r="N177" s="22">
        <v>53.8</v>
      </c>
      <c r="O177" s="22">
        <v>38</v>
      </c>
      <c r="P177" s="22">
        <v>55</v>
      </c>
      <c r="Q177" s="22">
        <v>20</v>
      </c>
      <c r="R177" s="22" t="s">
        <v>564</v>
      </c>
      <c r="S177" s="23" t="s">
        <v>565</v>
      </c>
      <c r="AI177" s="375"/>
      <c r="AJ177" s="6"/>
      <c r="AK177" s="6"/>
      <c r="AL177" s="6"/>
      <c r="AM177" s="6"/>
      <c r="AN177" s="376"/>
      <c r="AO177" s="376"/>
      <c r="AP177" s="596" t="s">
        <v>3897</v>
      </c>
      <c r="AQ177" s="376"/>
      <c r="AR177" s="376"/>
      <c r="AS177" s="376"/>
      <c r="AT177" s="376"/>
      <c r="AU177" s="376"/>
      <c r="AV177" s="376"/>
      <c r="AW177" s="6"/>
      <c r="AX177" s="6"/>
      <c r="AY177" s="6"/>
      <c r="AZ177" s="6"/>
      <c r="BA177" s="6"/>
      <c r="BB177" s="6"/>
      <c r="BC177" s="6"/>
      <c r="BD177" s="97"/>
      <c r="CJ177" s="123"/>
      <c r="CR177" s="138"/>
      <c r="CW177" s="170"/>
      <c r="DC177" s="182"/>
      <c r="DE177" s="1" t="s">
        <v>2948</v>
      </c>
      <c r="DF177" s="406">
        <f>IF(DF175&lt;90,DF175,0)</f>
        <v>0</v>
      </c>
      <c r="DG177" s="1" t="s">
        <v>2942</v>
      </c>
      <c r="DH177" s="407">
        <f t="shared" si="12"/>
        <v>0</v>
      </c>
      <c r="DI177" s="1" t="s">
        <v>2949</v>
      </c>
      <c r="DJ177" s="170">
        <f>IF(DH177&gt;0,80,0)</f>
        <v>0</v>
      </c>
      <c r="DK177" s="182"/>
      <c r="DM177" s="2"/>
      <c r="DN177" s="37" t="s">
        <v>3640</v>
      </c>
      <c r="DO177" s="37" t="s">
        <v>3640</v>
      </c>
      <c r="DP177" s="37" t="s">
        <v>939</v>
      </c>
      <c r="DQ177" s="37" t="s">
        <v>3634</v>
      </c>
      <c r="DR177" s="37" t="s">
        <v>940</v>
      </c>
      <c r="DS177" s="22"/>
      <c r="DT177" s="6"/>
      <c r="DZ177" s="48"/>
    </row>
    <row r="178" spans="9:130">
      <c r="I178" s="22"/>
      <c r="J178" s="156" t="s">
        <v>566</v>
      </c>
      <c r="K178" s="156" t="s">
        <v>566</v>
      </c>
      <c r="L178" s="22">
        <v>17</v>
      </c>
      <c r="M178" s="22">
        <v>56</v>
      </c>
      <c r="N178" s="22">
        <v>15.2</v>
      </c>
      <c r="O178" s="22">
        <v>37</v>
      </c>
      <c r="P178" s="22">
        <v>15</v>
      </c>
      <c r="Q178" s="22">
        <v>2</v>
      </c>
      <c r="R178" s="22" t="s">
        <v>567</v>
      </c>
      <c r="S178" s="23" t="s">
        <v>568</v>
      </c>
      <c r="AI178" s="375"/>
      <c r="AJ178" s="6"/>
      <c r="AK178" s="6"/>
      <c r="AL178" s="6"/>
      <c r="AM178" s="6"/>
      <c r="AN178" s="376"/>
      <c r="AO178" s="376"/>
      <c r="AP178" s="467" t="s">
        <v>3399</v>
      </c>
      <c r="AQ178" s="376"/>
      <c r="AR178" s="376"/>
      <c r="AS178" s="376"/>
      <c r="AT178" s="376"/>
      <c r="AU178" s="376"/>
      <c r="AV178" s="376"/>
      <c r="AW178" s="6"/>
      <c r="AX178" s="6"/>
      <c r="AY178" s="6"/>
      <c r="AZ178" s="6"/>
      <c r="BA178" s="6"/>
      <c r="BB178" s="6"/>
      <c r="BC178" s="6"/>
      <c r="BD178" s="97"/>
      <c r="CJ178" s="123"/>
      <c r="CR178" s="138"/>
      <c r="CW178" s="170"/>
      <c r="DC178" s="182"/>
      <c r="DE178" s="1" t="s">
        <v>2950</v>
      </c>
      <c r="DF178" s="406">
        <f>IF(DF175&lt;80,DF175,0)</f>
        <v>0</v>
      </c>
      <c r="DG178" s="1" t="s">
        <v>2942</v>
      </c>
      <c r="DH178" s="407">
        <f t="shared" si="12"/>
        <v>0</v>
      </c>
      <c r="DI178" s="1" t="s">
        <v>2951</v>
      </c>
      <c r="DJ178" s="170">
        <f>IF(DH178&gt;0,70,0)</f>
        <v>0</v>
      </c>
      <c r="DK178" s="182"/>
      <c r="DM178" s="2"/>
      <c r="DN178" s="37" t="s">
        <v>939</v>
      </c>
      <c r="DO178" s="37" t="s">
        <v>939</v>
      </c>
      <c r="DP178" s="37" t="s">
        <v>939</v>
      </c>
      <c r="DQ178" s="37" t="s">
        <v>3634</v>
      </c>
      <c r="DR178" s="37" t="s">
        <v>940</v>
      </c>
      <c r="DS178" s="22"/>
      <c r="DT178" s="6"/>
      <c r="DZ178" s="48"/>
    </row>
    <row r="179" spans="9:130">
      <c r="I179" s="22"/>
      <c r="J179" s="156" t="s">
        <v>569</v>
      </c>
      <c r="K179" s="156" t="s">
        <v>569</v>
      </c>
      <c r="L179" s="22">
        <v>17</v>
      </c>
      <c r="M179" s="22">
        <v>39</v>
      </c>
      <c r="N179" s="22">
        <v>27.9</v>
      </c>
      <c r="O179" s="22">
        <v>46</v>
      </c>
      <c r="P179" s="22">
        <v>0</v>
      </c>
      <c r="Q179" s="22">
        <v>23</v>
      </c>
      <c r="R179" s="22" t="s">
        <v>570</v>
      </c>
      <c r="S179" s="23" t="s">
        <v>571</v>
      </c>
      <c r="AI179" s="375"/>
      <c r="AJ179" s="6"/>
      <c r="AK179" s="6"/>
      <c r="AL179" s="6"/>
      <c r="AM179" s="6"/>
      <c r="AN179" s="376"/>
      <c r="AO179" s="376"/>
      <c r="AP179" s="467" t="s">
        <v>3400</v>
      </c>
      <c r="AQ179" s="376"/>
      <c r="AR179" s="376"/>
      <c r="AS179" s="376"/>
      <c r="AT179" s="376"/>
      <c r="AU179" s="376"/>
      <c r="AV179" s="376"/>
      <c r="AW179" s="6"/>
      <c r="AX179" s="6"/>
      <c r="AY179" s="6"/>
      <c r="AZ179" s="6"/>
      <c r="BA179" s="6"/>
      <c r="BB179" s="6"/>
      <c r="BC179" s="6"/>
      <c r="BD179" s="97"/>
      <c r="CJ179" s="123"/>
      <c r="CR179" s="138"/>
      <c r="CW179" s="170"/>
      <c r="DC179" s="182"/>
      <c r="DE179" s="1" t="s">
        <v>2952</v>
      </c>
      <c r="DF179" s="406">
        <f>IF(DF175&lt;70,DF175,0)</f>
        <v>0</v>
      </c>
      <c r="DG179" s="1" t="s">
        <v>2942</v>
      </c>
      <c r="DH179" s="407">
        <f t="shared" si="12"/>
        <v>0</v>
      </c>
      <c r="DI179" s="1" t="s">
        <v>2953</v>
      </c>
      <c r="DJ179" s="170">
        <f>IF(DH179&gt;0,60,0)</f>
        <v>0</v>
      </c>
      <c r="DK179" s="182"/>
      <c r="DM179" s="2"/>
      <c r="DN179" s="37" t="s">
        <v>3641</v>
      </c>
      <c r="DO179" s="37" t="s">
        <v>3641</v>
      </c>
      <c r="DP179" s="37" t="s">
        <v>1158</v>
      </c>
      <c r="DQ179" s="37" t="s">
        <v>3642</v>
      </c>
      <c r="DR179" s="37" t="s">
        <v>1159</v>
      </c>
      <c r="DS179" s="22"/>
      <c r="DT179" s="6"/>
      <c r="DZ179" s="48"/>
    </row>
    <row r="180" spans="9:130">
      <c r="I180" s="22"/>
      <c r="J180" s="156" t="s">
        <v>572</v>
      </c>
      <c r="K180" s="156" t="s">
        <v>572</v>
      </c>
      <c r="L180" s="22">
        <v>16</v>
      </c>
      <c r="M180" s="22">
        <v>8</v>
      </c>
      <c r="N180" s="22">
        <v>4.5999999999999996</v>
      </c>
      <c r="O180" s="22">
        <v>17</v>
      </c>
      <c r="P180" s="22">
        <v>2</v>
      </c>
      <c r="Q180" s="22">
        <v>49</v>
      </c>
      <c r="R180" s="22" t="s">
        <v>573</v>
      </c>
      <c r="S180" s="23" t="s">
        <v>574</v>
      </c>
      <c r="AI180" s="375"/>
      <c r="AJ180" s="6"/>
      <c r="AK180" s="6"/>
      <c r="AL180" s="6"/>
      <c r="AM180" s="6"/>
      <c r="AN180" s="376"/>
      <c r="AO180" s="376"/>
      <c r="AP180" s="467" t="s">
        <v>3401</v>
      </c>
      <c r="AQ180" s="376"/>
      <c r="AR180" s="376"/>
      <c r="AS180" s="376"/>
      <c r="AT180" s="376"/>
      <c r="AU180" s="376"/>
      <c r="AV180" s="376"/>
      <c r="AW180" s="6"/>
      <c r="AX180" s="6"/>
      <c r="AY180" s="6"/>
      <c r="AZ180" s="6"/>
      <c r="BA180" s="6"/>
      <c r="BB180" s="6"/>
      <c r="BC180" s="6"/>
      <c r="BD180" s="97"/>
      <c r="CJ180" s="123"/>
      <c r="CR180" s="138"/>
      <c r="CW180" s="170"/>
      <c r="DC180" s="182"/>
      <c r="DE180" s="1" t="s">
        <v>2954</v>
      </c>
      <c r="DF180" s="406">
        <f>IF(DF175&lt;60,DF175,0)</f>
        <v>0</v>
      </c>
      <c r="DG180" s="1" t="s">
        <v>2942</v>
      </c>
      <c r="DH180" s="407">
        <f t="shared" si="12"/>
        <v>0</v>
      </c>
      <c r="DI180" s="1" t="s">
        <v>2955</v>
      </c>
      <c r="DJ180" s="170">
        <f>IF(DH180&gt;0,50,0)</f>
        <v>0</v>
      </c>
      <c r="DK180" s="182"/>
      <c r="DM180" s="2"/>
      <c r="DN180" s="37" t="s">
        <v>3643</v>
      </c>
      <c r="DO180" s="37" t="s">
        <v>3643</v>
      </c>
      <c r="DP180" s="37" t="s">
        <v>1158</v>
      </c>
      <c r="DQ180" s="37" t="s">
        <v>3642</v>
      </c>
      <c r="DR180" s="37" t="s">
        <v>1159</v>
      </c>
      <c r="DS180" s="22"/>
      <c r="DT180" s="6"/>
      <c r="DZ180" s="48"/>
    </row>
    <row r="181" spans="9:130">
      <c r="I181" s="22"/>
      <c r="J181" s="156" t="s">
        <v>575</v>
      </c>
      <c r="K181" s="156" t="s">
        <v>575</v>
      </c>
      <c r="L181" s="22">
        <v>17</v>
      </c>
      <c r="M181" s="22">
        <v>30</v>
      </c>
      <c r="N181" s="22">
        <v>44.3</v>
      </c>
      <c r="O181" s="22">
        <v>26</v>
      </c>
      <c r="P181" s="22">
        <v>6</v>
      </c>
      <c r="Q181" s="22">
        <v>38</v>
      </c>
      <c r="R181" s="22" t="s">
        <v>576</v>
      </c>
      <c r="S181" s="23" t="s">
        <v>577</v>
      </c>
      <c r="AI181" s="375"/>
      <c r="AJ181" s="6"/>
      <c r="AK181" s="6"/>
      <c r="AL181" s="6"/>
      <c r="AM181" s="6"/>
      <c r="AN181" s="376"/>
      <c r="AO181" s="376" t="s">
        <v>3402</v>
      </c>
      <c r="AP181" s="467" t="s">
        <v>3409</v>
      </c>
      <c r="AQ181" s="376"/>
      <c r="AR181" s="376"/>
      <c r="AS181" s="376"/>
      <c r="AT181" s="376"/>
      <c r="AU181" s="376"/>
      <c r="AV181" s="376"/>
      <c r="AW181" s="6"/>
      <c r="AX181" s="6"/>
      <c r="AY181" s="6"/>
      <c r="AZ181" s="6"/>
      <c r="BA181" s="6"/>
      <c r="BB181" s="6"/>
      <c r="BC181" s="6"/>
      <c r="BD181" s="97"/>
      <c r="CJ181" s="123"/>
      <c r="CR181" s="138"/>
      <c r="CW181" s="170"/>
      <c r="DC181" s="182"/>
      <c r="DE181" s="1" t="s">
        <v>2956</v>
      </c>
      <c r="DF181" s="406">
        <f>IF(DF175&lt;50,DF175,0)</f>
        <v>0</v>
      </c>
      <c r="DG181" s="1" t="s">
        <v>2942</v>
      </c>
      <c r="DH181" s="407">
        <f t="shared" si="12"/>
        <v>0</v>
      </c>
      <c r="DI181" s="1" t="s">
        <v>2957</v>
      </c>
      <c r="DJ181" s="170">
        <f>IF(DH181&gt;0,40,0)</f>
        <v>0</v>
      </c>
      <c r="DK181" s="182"/>
      <c r="DM181" s="2"/>
      <c r="DN181" s="37" t="s">
        <v>3644</v>
      </c>
      <c r="DO181" s="37" t="s">
        <v>3644</v>
      </c>
      <c r="DP181" s="37" t="s">
        <v>1158</v>
      </c>
      <c r="DQ181" s="37" t="s">
        <v>3642</v>
      </c>
      <c r="DR181" s="37" t="s">
        <v>1159</v>
      </c>
      <c r="DS181" s="22"/>
      <c r="DT181" s="6"/>
      <c r="DZ181" s="48"/>
    </row>
    <row r="182" spans="9:130">
      <c r="I182" s="22"/>
      <c r="J182" s="156" t="s">
        <v>578</v>
      </c>
      <c r="K182" s="156" t="s">
        <v>578</v>
      </c>
      <c r="L182" s="22">
        <v>17</v>
      </c>
      <c r="M182" s="22">
        <v>46</v>
      </c>
      <c r="N182" s="22">
        <v>27.5</v>
      </c>
      <c r="O182" s="22">
        <v>27</v>
      </c>
      <c r="P182" s="22">
        <v>43</v>
      </c>
      <c r="Q182" s="22">
        <v>14</v>
      </c>
      <c r="R182" s="22" t="s">
        <v>579</v>
      </c>
      <c r="S182" s="23" t="s">
        <v>580</v>
      </c>
      <c r="AI182" s="375"/>
      <c r="AJ182" s="6"/>
      <c r="AK182" s="6"/>
      <c r="AL182" s="6"/>
      <c r="AM182" s="6"/>
      <c r="AN182" s="376"/>
      <c r="AO182" s="376"/>
      <c r="AP182" s="467" t="s">
        <v>3403</v>
      </c>
      <c r="AQ182" s="376"/>
      <c r="AR182" s="376"/>
      <c r="AS182" s="376"/>
      <c r="AT182" s="376"/>
      <c r="AU182" s="376"/>
      <c r="AV182" s="376"/>
      <c r="AW182" s="6"/>
      <c r="AX182" s="6"/>
      <c r="AY182" s="6"/>
      <c r="AZ182" s="6"/>
      <c r="BA182" s="6"/>
      <c r="BB182" s="6"/>
      <c r="BC182" s="6"/>
      <c r="BD182" s="97"/>
      <c r="CJ182" s="123"/>
      <c r="CR182" s="138"/>
      <c r="CW182" s="170"/>
      <c r="DC182" s="182"/>
      <c r="DE182" s="1" t="s">
        <v>2958</v>
      </c>
      <c r="DF182" s="406">
        <f>IF(DF175&lt;40,DF175,0)</f>
        <v>0</v>
      </c>
      <c r="DG182" s="1" t="s">
        <v>2942</v>
      </c>
      <c r="DH182" s="407">
        <f t="shared" si="12"/>
        <v>0</v>
      </c>
      <c r="DI182" s="1" t="s">
        <v>2959</v>
      </c>
      <c r="DJ182" s="170">
        <f>IF(DH182&gt;0,30,0)</f>
        <v>0</v>
      </c>
      <c r="DK182" s="182"/>
      <c r="DM182" s="2"/>
      <c r="DN182" s="37" t="s">
        <v>1158</v>
      </c>
      <c r="DO182" s="37" t="s">
        <v>1158</v>
      </c>
      <c r="DP182" s="37" t="s">
        <v>1158</v>
      </c>
      <c r="DQ182" s="37" t="s">
        <v>3642</v>
      </c>
      <c r="DR182" s="37" t="s">
        <v>1159</v>
      </c>
      <c r="DS182" s="22"/>
      <c r="DT182" s="6"/>
      <c r="DZ182" s="48"/>
    </row>
    <row r="183" spans="9:130">
      <c r="I183" s="22"/>
      <c r="J183" s="156" t="s">
        <v>581</v>
      </c>
      <c r="K183" s="156" t="s">
        <v>581</v>
      </c>
      <c r="L183" s="22">
        <v>17</v>
      </c>
      <c r="M183" s="22">
        <v>57</v>
      </c>
      <c r="N183" s="22">
        <v>45.9</v>
      </c>
      <c r="O183" s="22">
        <v>29</v>
      </c>
      <c r="P183" s="22">
        <v>14</v>
      </c>
      <c r="Q183" s="22">
        <v>52</v>
      </c>
      <c r="R183" s="22" t="s">
        <v>582</v>
      </c>
      <c r="S183" s="23" t="s">
        <v>583</v>
      </c>
      <c r="AI183" s="375"/>
      <c r="AJ183" s="6"/>
      <c r="AK183" s="6"/>
      <c r="AL183" s="6"/>
      <c r="AM183" s="6"/>
      <c r="AN183" s="376"/>
      <c r="AO183" s="376"/>
      <c r="AP183" s="467" t="s">
        <v>3404</v>
      </c>
      <c r="AQ183" s="376"/>
      <c r="AR183" s="376"/>
      <c r="AS183" s="376"/>
      <c r="AT183" s="376"/>
      <c r="AU183" s="376"/>
      <c r="AV183" s="376"/>
      <c r="AW183" s="6"/>
      <c r="AX183" s="6"/>
      <c r="AY183" s="6"/>
      <c r="AZ183" s="6"/>
      <c r="BA183" s="6"/>
      <c r="BB183" s="6"/>
      <c r="BC183" s="6"/>
      <c r="BD183" s="97"/>
      <c r="CJ183" s="123"/>
      <c r="CR183" s="138"/>
      <c r="CW183" s="170"/>
      <c r="DC183" s="182"/>
      <c r="DE183" s="1" t="s">
        <v>2960</v>
      </c>
      <c r="DF183" s="406">
        <f>IF(DF175&lt;30,DF175,0)</f>
        <v>0</v>
      </c>
      <c r="DG183" s="1" t="s">
        <v>2942</v>
      </c>
      <c r="DH183" s="407">
        <f t="shared" si="12"/>
        <v>0</v>
      </c>
      <c r="DI183" s="1" t="s">
        <v>2961</v>
      </c>
      <c r="DJ183" s="170">
        <f>IF(DH183&gt;0,20,0)</f>
        <v>0</v>
      </c>
      <c r="DK183" s="182"/>
      <c r="DM183" s="2"/>
      <c r="DN183" s="37" t="s">
        <v>3645</v>
      </c>
      <c r="DO183" s="37" t="s">
        <v>3645</v>
      </c>
      <c r="DP183" s="37" t="s">
        <v>939</v>
      </c>
      <c r="DQ183" s="37" t="s">
        <v>3634</v>
      </c>
      <c r="DR183" s="37" t="s">
        <v>940</v>
      </c>
      <c r="DS183" s="22"/>
      <c r="DT183" s="6"/>
      <c r="DZ183" s="48"/>
    </row>
    <row r="184" spans="9:130">
      <c r="I184" s="22"/>
      <c r="J184" s="156" t="s">
        <v>584</v>
      </c>
      <c r="K184" s="156" t="s">
        <v>584</v>
      </c>
      <c r="L184" s="22">
        <v>18</v>
      </c>
      <c r="M184" s="22">
        <v>7</v>
      </c>
      <c r="N184" s="22">
        <v>32.6</v>
      </c>
      <c r="O184" s="22">
        <v>28</v>
      </c>
      <c r="P184" s="22">
        <v>45</v>
      </c>
      <c r="Q184" s="22">
        <v>45</v>
      </c>
      <c r="R184" s="22" t="s">
        <v>585</v>
      </c>
      <c r="S184" s="23" t="s">
        <v>586</v>
      </c>
      <c r="AI184" s="375"/>
      <c r="AJ184" s="6"/>
      <c r="AK184" s="6"/>
      <c r="AL184" s="6"/>
      <c r="AM184" s="6"/>
      <c r="AN184" s="376"/>
      <c r="AO184" s="376"/>
      <c r="AP184" s="467" t="s">
        <v>3405</v>
      </c>
      <c r="AQ184" s="376"/>
      <c r="AR184" s="376"/>
      <c r="AS184" s="376"/>
      <c r="AT184" s="376"/>
      <c r="AU184" s="376"/>
      <c r="AV184" s="376"/>
      <c r="AW184" s="6"/>
      <c r="AX184" s="6"/>
      <c r="AY184" s="6"/>
      <c r="AZ184" s="6"/>
      <c r="BA184" s="6"/>
      <c r="BB184" s="6"/>
      <c r="BC184" s="6"/>
      <c r="BD184" s="97"/>
      <c r="CJ184" s="123"/>
      <c r="CR184" s="138"/>
      <c r="CW184" s="170"/>
      <c r="DC184" s="182"/>
      <c r="DE184" s="1" t="s">
        <v>2962</v>
      </c>
      <c r="DF184" s="406">
        <f>IF(DF175&lt;20,DF175,0)</f>
        <v>0</v>
      </c>
      <c r="DG184" s="1" t="s">
        <v>2942</v>
      </c>
      <c r="DH184" s="407">
        <f t="shared" si="12"/>
        <v>0</v>
      </c>
      <c r="DI184" s="1" t="s">
        <v>2963</v>
      </c>
      <c r="DJ184" s="170">
        <f>IF(DH184&gt;0,10,0)</f>
        <v>0</v>
      </c>
      <c r="DK184" s="182"/>
      <c r="DM184" s="2"/>
      <c r="DN184" s="37" t="s">
        <v>3646</v>
      </c>
      <c r="DO184" s="37" t="s">
        <v>3646</v>
      </c>
      <c r="DP184" s="37" t="s">
        <v>939</v>
      </c>
      <c r="DQ184" s="37" t="s">
        <v>3634</v>
      </c>
      <c r="DR184" s="37" t="s">
        <v>940</v>
      </c>
      <c r="DS184" s="22"/>
      <c r="DT184" s="6"/>
      <c r="DZ184" s="48"/>
    </row>
    <row r="185" spans="9:130">
      <c r="I185" s="22"/>
      <c r="J185" s="156" t="s">
        <v>587</v>
      </c>
      <c r="K185" s="156" t="s">
        <v>587</v>
      </c>
      <c r="L185" s="22">
        <v>17</v>
      </c>
      <c r="M185" s="22">
        <v>15</v>
      </c>
      <c r="N185" s="22">
        <v>2.9</v>
      </c>
      <c r="O185" s="22">
        <v>36</v>
      </c>
      <c r="P185" s="22">
        <v>48</v>
      </c>
      <c r="Q185" s="22">
        <v>33</v>
      </c>
      <c r="R185" s="22" t="s">
        <v>588</v>
      </c>
      <c r="S185" s="23" t="s">
        <v>589</v>
      </c>
      <c r="V185" s="5"/>
      <c r="W185" s="5"/>
      <c r="X185" s="283" t="s">
        <v>3112</v>
      </c>
      <c r="Y185" s="5"/>
      <c r="Z185" s="342"/>
      <c r="AA185" s="5"/>
      <c r="AB185" s="5"/>
      <c r="AC185" s="5"/>
      <c r="AD185" s="5"/>
      <c r="AE185" s="5"/>
      <c r="AF185" s="5"/>
      <c r="AG185" s="5"/>
      <c r="AI185" s="375"/>
      <c r="AJ185" s="6"/>
      <c r="AK185" s="6"/>
      <c r="AL185" s="6"/>
      <c r="AM185" s="6"/>
      <c r="AN185" s="376"/>
      <c r="AO185" s="376"/>
      <c r="AP185" s="467" t="s">
        <v>3406</v>
      </c>
      <c r="AQ185" s="376"/>
      <c r="AR185" s="376"/>
      <c r="AS185" s="376"/>
      <c r="AT185" s="376"/>
      <c r="AU185" s="376"/>
      <c r="AV185" s="376"/>
      <c r="AW185" s="6"/>
      <c r="AX185" s="6"/>
      <c r="AY185" s="6"/>
      <c r="AZ185" s="6"/>
      <c r="BA185" s="6"/>
      <c r="BB185" s="6"/>
      <c r="BC185" s="6"/>
      <c r="BD185" s="97"/>
      <c r="CJ185" s="123"/>
      <c r="CR185" s="138"/>
      <c r="CW185" s="170"/>
      <c r="DC185" s="182"/>
      <c r="DE185" s="1" t="s">
        <v>2964</v>
      </c>
      <c r="DF185" s="406">
        <f>IF(DF175&lt;10,DF175,0)</f>
        <v>0</v>
      </c>
      <c r="DG185" s="1" t="s">
        <v>2943</v>
      </c>
      <c r="DH185" s="407">
        <f>DH176+DH177+DH178+DH179+DH180+DH181+DH182+DH183+DH184</f>
        <v>0</v>
      </c>
      <c r="DI185" s="1" t="s">
        <v>2943</v>
      </c>
      <c r="DJ185" s="170">
        <f>DJ176+DJ177+DJ178+DJ179+DJ180+DJ181+DJ182+DJ183+DJ184</f>
        <v>0</v>
      </c>
      <c r="DK185" s="182"/>
      <c r="DM185" s="2"/>
      <c r="DN185" s="37" t="s">
        <v>3647</v>
      </c>
      <c r="DO185" s="37" t="s">
        <v>3647</v>
      </c>
      <c r="DP185" s="37" t="s">
        <v>939</v>
      </c>
      <c r="DQ185" s="37" t="s">
        <v>3634</v>
      </c>
      <c r="DR185" s="37" t="s">
        <v>940</v>
      </c>
      <c r="DS185" s="22"/>
      <c r="DT185" s="6"/>
      <c r="DZ185" s="48"/>
    </row>
    <row r="186" spans="9:130">
      <c r="I186" s="22"/>
      <c r="J186" s="112" t="s">
        <v>590</v>
      </c>
      <c r="K186" s="112" t="s">
        <v>590</v>
      </c>
      <c r="L186" s="37">
        <v>17</v>
      </c>
      <c r="M186" s="37">
        <v>23</v>
      </c>
      <c r="N186" s="37">
        <v>40.9</v>
      </c>
      <c r="O186" s="37">
        <v>37</v>
      </c>
      <c r="P186" s="37">
        <v>8</v>
      </c>
      <c r="Q186" s="37">
        <v>45</v>
      </c>
      <c r="R186" s="22" t="s">
        <v>591</v>
      </c>
      <c r="S186" s="23" t="s">
        <v>592</v>
      </c>
      <c r="AI186" s="375"/>
      <c r="AJ186" s="6"/>
      <c r="AK186" s="6"/>
      <c r="AL186" s="6"/>
      <c r="AM186" s="6"/>
      <c r="AN186" s="376"/>
      <c r="AO186" s="376"/>
      <c r="AP186" s="467" t="s">
        <v>3407</v>
      </c>
      <c r="AQ186" s="376"/>
      <c r="AR186" s="376"/>
      <c r="AS186" s="376"/>
      <c r="AT186" s="376"/>
      <c r="AU186" s="376"/>
      <c r="AV186" s="376"/>
      <c r="AW186" s="6"/>
      <c r="AX186" s="6"/>
      <c r="AY186" s="6"/>
      <c r="AZ186" s="6"/>
      <c r="BA186" s="6"/>
      <c r="BB186" s="6"/>
      <c r="BC186" s="6"/>
      <c r="BD186" s="97"/>
      <c r="CJ186" s="123"/>
      <c r="CR186" s="138"/>
      <c r="CW186" s="170"/>
      <c r="DC186" s="182"/>
      <c r="DG186" s="1" t="s">
        <v>2945</v>
      </c>
      <c r="DH186" s="408">
        <f>DH185-DJ185</f>
        <v>0</v>
      </c>
      <c r="DK186" s="182"/>
      <c r="DM186" s="2"/>
      <c r="DN186" s="37" t="s">
        <v>3648</v>
      </c>
      <c r="DO186" s="37" t="s">
        <v>3648</v>
      </c>
      <c r="DP186" s="37" t="s">
        <v>939</v>
      </c>
      <c r="DQ186" s="37" t="s">
        <v>3634</v>
      </c>
      <c r="DR186" s="37" t="s">
        <v>940</v>
      </c>
      <c r="DS186" s="22"/>
      <c r="DT186" s="6"/>
      <c r="DZ186" s="48"/>
    </row>
    <row r="187" spans="9:130">
      <c r="I187" s="22"/>
      <c r="J187" s="156" t="s">
        <v>593</v>
      </c>
      <c r="K187" s="156" t="s">
        <v>593</v>
      </c>
      <c r="L187" s="22">
        <v>16</v>
      </c>
      <c r="M187" s="22">
        <v>34</v>
      </c>
      <c r="N187" s="22">
        <v>6.2</v>
      </c>
      <c r="O187" s="22">
        <v>42</v>
      </c>
      <c r="P187" s="22">
        <v>26</v>
      </c>
      <c r="Q187" s="22">
        <v>13</v>
      </c>
      <c r="R187" s="22" t="s">
        <v>594</v>
      </c>
      <c r="S187" s="23" t="s">
        <v>595</v>
      </c>
      <c r="AI187" s="375"/>
      <c r="AJ187" s="6"/>
      <c r="AK187" s="6"/>
      <c r="AL187" s="6"/>
      <c r="AM187" s="6"/>
      <c r="AN187" s="376"/>
      <c r="AO187" s="376"/>
      <c r="AP187" s="467" t="s">
        <v>3413</v>
      </c>
      <c r="AQ187" s="376"/>
      <c r="AR187" s="376"/>
      <c r="AS187" s="376"/>
      <c r="AT187" s="376"/>
      <c r="AU187" s="376"/>
      <c r="AV187" s="376"/>
      <c r="AW187" s="6"/>
      <c r="AX187" s="6"/>
      <c r="AY187" s="6"/>
      <c r="AZ187" s="6"/>
      <c r="BA187" s="6"/>
      <c r="BB187" s="6"/>
      <c r="BC187" s="6"/>
      <c r="BD187" s="97"/>
      <c r="CJ187" s="123"/>
      <c r="CR187" s="138"/>
      <c r="CW187" s="170"/>
      <c r="DC187" s="182"/>
      <c r="DD187" s="175"/>
      <c r="DE187" s="175" t="s">
        <v>3011</v>
      </c>
      <c r="DF187" s="65">
        <f>DF212</f>
        <v>0</v>
      </c>
      <c r="DH187" s="175"/>
      <c r="DK187" s="182"/>
      <c r="DM187" s="2"/>
      <c r="DN187" s="37" t="s">
        <v>3649</v>
      </c>
      <c r="DO187" s="37" t="s">
        <v>3649</v>
      </c>
      <c r="DP187" s="37" t="s">
        <v>1525</v>
      </c>
      <c r="DQ187" s="37" t="s">
        <v>3650</v>
      </c>
      <c r="DR187" s="37" t="s">
        <v>1526</v>
      </c>
      <c r="DS187" s="22"/>
      <c r="DT187" s="6"/>
      <c r="DZ187" s="48"/>
    </row>
    <row r="188" spans="9:130">
      <c r="I188" s="22"/>
      <c r="J188" s="156" t="s">
        <v>596</v>
      </c>
      <c r="K188" s="156" t="s">
        <v>596</v>
      </c>
      <c r="L188" s="22">
        <v>16</v>
      </c>
      <c r="M188" s="22">
        <v>19</v>
      </c>
      <c r="N188" s="22">
        <v>44.4</v>
      </c>
      <c r="O188" s="22">
        <v>46</v>
      </c>
      <c r="P188" s="22">
        <v>18</v>
      </c>
      <c r="Q188" s="22">
        <v>48</v>
      </c>
      <c r="R188" s="22" t="s">
        <v>597</v>
      </c>
      <c r="S188" s="23" t="s">
        <v>598</v>
      </c>
      <c r="AI188" s="375"/>
      <c r="AJ188" s="6"/>
      <c r="AK188" s="6"/>
      <c r="AL188" s="6"/>
      <c r="AM188" s="6"/>
      <c r="AN188" s="376"/>
      <c r="AO188" s="376"/>
      <c r="AP188" s="468" t="s">
        <v>3414</v>
      </c>
      <c r="AQ188" s="376"/>
      <c r="AR188" s="376"/>
      <c r="AS188" s="376"/>
      <c r="AT188" s="376"/>
      <c r="AU188" s="376"/>
      <c r="AV188" s="376"/>
      <c r="AW188" s="6"/>
      <c r="AX188" s="6"/>
      <c r="AY188" s="6"/>
      <c r="AZ188" s="6"/>
      <c r="BA188" s="6"/>
      <c r="BB188" s="6"/>
      <c r="BC188" s="6"/>
      <c r="BD188" s="97"/>
      <c r="CJ188" s="123"/>
      <c r="CR188" s="138"/>
      <c r="CW188" s="170"/>
      <c r="DC188" s="182"/>
      <c r="DE188" s="404" t="s">
        <v>3012</v>
      </c>
      <c r="DF188" s="195">
        <f>IF(DF187&lt;10,DF187,DH186)</f>
        <v>0</v>
      </c>
      <c r="DG188" s="405" t="s">
        <v>3013</v>
      </c>
      <c r="DH188" s="404"/>
      <c r="DI188" s="404"/>
      <c r="DJ188" s="404"/>
      <c r="DK188" s="182"/>
      <c r="DM188" s="2"/>
      <c r="DN188" s="37" t="s">
        <v>3237</v>
      </c>
      <c r="DO188" s="37" t="s">
        <v>3237</v>
      </c>
      <c r="DP188" s="37" t="s">
        <v>1525</v>
      </c>
      <c r="DQ188" s="37" t="s">
        <v>3650</v>
      </c>
      <c r="DR188" s="37" t="s">
        <v>1526</v>
      </c>
      <c r="DS188" s="22"/>
      <c r="DT188" s="6"/>
      <c r="DZ188" s="48"/>
    </row>
    <row r="189" spans="9:130">
      <c r="I189" s="22"/>
      <c r="J189" s="156" t="s">
        <v>599</v>
      </c>
      <c r="K189" s="156" t="s">
        <v>599</v>
      </c>
      <c r="L189" s="22">
        <v>16</v>
      </c>
      <c r="M189" s="22">
        <v>2</v>
      </c>
      <c r="N189" s="22">
        <v>47.9</v>
      </c>
      <c r="O189" s="22">
        <v>46</v>
      </c>
      <c r="P189" s="22">
        <v>2</v>
      </c>
      <c r="Q189" s="22">
        <v>12</v>
      </c>
      <c r="R189" s="22" t="s">
        <v>600</v>
      </c>
      <c r="S189" s="23" t="s">
        <v>601</v>
      </c>
      <c r="AI189" s="375"/>
      <c r="AJ189" s="6"/>
      <c r="AK189" s="6"/>
      <c r="AL189" s="6"/>
      <c r="AM189" s="6"/>
      <c r="AN189" s="376"/>
      <c r="AO189" s="376"/>
      <c r="AP189" s="64" t="s">
        <v>3408</v>
      </c>
      <c r="AQ189" s="467"/>
      <c r="AR189" s="376"/>
      <c r="AS189" s="376"/>
      <c r="AT189" s="376"/>
      <c r="AU189" s="376"/>
      <c r="AV189" s="376"/>
      <c r="AW189" s="6"/>
      <c r="AX189" s="6"/>
      <c r="AY189" s="6"/>
      <c r="AZ189" s="6"/>
      <c r="BA189" s="6"/>
      <c r="BB189" s="6"/>
      <c r="BC189" s="6"/>
      <c r="BD189" s="97"/>
      <c r="CJ189" s="123"/>
      <c r="CR189" s="138"/>
      <c r="CW189" s="170"/>
      <c r="DC189" s="182"/>
      <c r="DE189" s="1" t="s">
        <v>2964</v>
      </c>
      <c r="DF189" s="406">
        <f>IF(DF188&lt;10,DF188,0)</f>
        <v>0</v>
      </c>
      <c r="DG189" s="1" t="s">
        <v>2942</v>
      </c>
      <c r="DH189" s="1">
        <f t="shared" ref="DH189:DH197" si="13">IF(DF190=0,DF189,0)</f>
        <v>0</v>
      </c>
      <c r="DI189" s="1" t="s">
        <v>2965</v>
      </c>
      <c r="DJ189" s="170">
        <f>IF(DH189&gt;0,9,0)</f>
        <v>0</v>
      </c>
      <c r="DK189" s="182"/>
      <c r="DM189" s="2"/>
      <c r="DN189" s="37" t="s">
        <v>3651</v>
      </c>
      <c r="DO189" s="37" t="s">
        <v>3651</v>
      </c>
      <c r="DP189" s="37" t="s">
        <v>1525</v>
      </c>
      <c r="DQ189" s="37" t="s">
        <v>3650</v>
      </c>
      <c r="DR189" s="37" t="s">
        <v>1526</v>
      </c>
      <c r="DS189" s="22"/>
      <c r="DT189" s="6"/>
      <c r="DZ189" s="48"/>
    </row>
    <row r="190" spans="9:130">
      <c r="I190" s="22"/>
      <c r="J190" s="156" t="s">
        <v>602</v>
      </c>
      <c r="K190" s="156" t="s">
        <v>602</v>
      </c>
      <c r="L190" s="22">
        <v>16</v>
      </c>
      <c r="M190" s="22">
        <v>8</v>
      </c>
      <c r="N190" s="22">
        <v>46.2</v>
      </c>
      <c r="O190" s="22">
        <v>44</v>
      </c>
      <c r="P190" s="22">
        <v>56</v>
      </c>
      <c r="Q190" s="22">
        <v>6</v>
      </c>
      <c r="R190" s="22" t="s">
        <v>603</v>
      </c>
      <c r="S190" s="23" t="s">
        <v>604</v>
      </c>
      <c r="AI190" s="375"/>
      <c r="AJ190" s="6"/>
      <c r="AK190" s="6"/>
      <c r="AL190" s="6"/>
      <c r="AM190" s="6"/>
      <c r="AN190" s="376"/>
      <c r="AO190" s="376"/>
      <c r="AP190" s="467" t="s">
        <v>3410</v>
      </c>
      <c r="AQ190" s="376"/>
      <c r="AR190" s="376"/>
      <c r="AS190" s="376"/>
      <c r="AT190" s="376"/>
      <c r="AU190" s="376"/>
      <c r="AV190" s="376"/>
      <c r="AW190" s="6"/>
      <c r="AX190" s="6"/>
      <c r="AY190" s="6"/>
      <c r="AZ190" s="6"/>
      <c r="BA190" s="6"/>
      <c r="BB190" s="6"/>
      <c r="BC190" s="6"/>
      <c r="BD190" s="97"/>
      <c r="CJ190" s="123"/>
      <c r="CR190" s="138"/>
      <c r="CW190" s="170"/>
      <c r="DC190" s="182"/>
      <c r="DD190" s="1" t="s">
        <v>3286</v>
      </c>
      <c r="DE190" s="1" t="s">
        <v>2966</v>
      </c>
      <c r="DF190" s="406">
        <f>IF(DF188&lt;9,DF188,0)</f>
        <v>0</v>
      </c>
      <c r="DG190" s="1" t="s">
        <v>2942</v>
      </c>
      <c r="DH190" s="1">
        <f t="shared" si="13"/>
        <v>0</v>
      </c>
      <c r="DI190" s="1" t="s">
        <v>2967</v>
      </c>
      <c r="DJ190" s="170">
        <f>IF(DH190&gt;0,8,0)</f>
        <v>0</v>
      </c>
      <c r="DK190" s="182"/>
      <c r="DM190" s="2"/>
      <c r="DN190" s="37" t="s">
        <v>1525</v>
      </c>
      <c r="DO190" s="37" t="s">
        <v>1525</v>
      </c>
      <c r="DP190" s="37" t="s">
        <v>1525</v>
      </c>
      <c r="DQ190" s="37" t="s">
        <v>3650</v>
      </c>
      <c r="DR190" s="37" t="s">
        <v>1526</v>
      </c>
      <c r="DS190" s="22"/>
      <c r="DT190" s="6"/>
      <c r="DZ190" s="48"/>
    </row>
    <row r="191" spans="9:130">
      <c r="I191" s="22"/>
      <c r="J191" s="156" t="s">
        <v>605</v>
      </c>
      <c r="K191" s="156" t="s">
        <v>605</v>
      </c>
      <c r="L191" s="22">
        <v>15</v>
      </c>
      <c r="M191" s="22">
        <v>52</v>
      </c>
      <c r="N191" s="22">
        <v>40.5</v>
      </c>
      <c r="O191" s="22">
        <v>42</v>
      </c>
      <c r="P191" s="22">
        <v>27</v>
      </c>
      <c r="Q191" s="22">
        <v>6</v>
      </c>
      <c r="R191" s="22" t="s">
        <v>606</v>
      </c>
      <c r="S191" s="23" t="s">
        <v>607</v>
      </c>
      <c r="AI191" s="375"/>
      <c r="AJ191" s="6"/>
      <c r="AK191" s="6"/>
      <c r="AL191" s="6"/>
      <c r="AM191" s="6"/>
      <c r="AN191" s="376"/>
      <c r="AO191" s="376"/>
      <c r="AP191" s="468" t="s">
        <v>3415</v>
      </c>
      <c r="AQ191" s="376"/>
      <c r="AR191" s="376"/>
      <c r="AS191" s="376"/>
      <c r="AT191" s="376"/>
      <c r="AU191" s="376"/>
      <c r="AV191" s="376"/>
      <c r="AW191" s="6"/>
      <c r="AX191" s="6"/>
      <c r="AY191" s="6"/>
      <c r="AZ191" s="6"/>
      <c r="BA191" s="6"/>
      <c r="BB191" s="6"/>
      <c r="BC191" s="6"/>
      <c r="BD191" s="97"/>
      <c r="CJ191" s="123"/>
      <c r="CR191" s="138"/>
      <c r="CW191" s="170"/>
      <c r="DC191" s="182"/>
      <c r="DE191" s="1" t="s">
        <v>2968</v>
      </c>
      <c r="DF191" s="406">
        <f>IF(DF188&lt;8,DF188,0)</f>
        <v>0</v>
      </c>
      <c r="DG191" s="1" t="s">
        <v>2942</v>
      </c>
      <c r="DH191" s="1">
        <f t="shared" si="13"/>
        <v>0</v>
      </c>
      <c r="DI191" s="1" t="s">
        <v>2969</v>
      </c>
      <c r="DJ191" s="170">
        <f>IF(DH191&gt;0,7,0)</f>
        <v>0</v>
      </c>
      <c r="DK191" s="182"/>
      <c r="DM191" s="2"/>
      <c r="DN191" s="37" t="s">
        <v>3652</v>
      </c>
      <c r="DO191" s="37" t="s">
        <v>3652</v>
      </c>
      <c r="DP191" s="37" t="s">
        <v>3238</v>
      </c>
      <c r="DQ191" s="37" t="s">
        <v>3653</v>
      </c>
      <c r="DR191" s="37" t="s">
        <v>1531</v>
      </c>
      <c r="DS191" s="22"/>
      <c r="DT191" s="6"/>
      <c r="DZ191" s="48"/>
    </row>
    <row r="192" spans="9:130">
      <c r="I192" s="24" t="s">
        <v>608</v>
      </c>
      <c r="J192" s="157" t="s">
        <v>609</v>
      </c>
      <c r="K192" s="157" t="s">
        <v>609</v>
      </c>
      <c r="L192" s="24" t="s">
        <v>39</v>
      </c>
      <c r="M192" s="24" t="s">
        <v>608</v>
      </c>
      <c r="N192" s="24" t="s">
        <v>608</v>
      </c>
      <c r="O192" s="24" t="s">
        <v>40</v>
      </c>
      <c r="P192" s="24" t="s">
        <v>610</v>
      </c>
      <c r="Q192" s="24" t="s">
        <v>611</v>
      </c>
      <c r="R192" s="24" t="s">
        <v>612</v>
      </c>
      <c r="S192" s="24" t="s">
        <v>610</v>
      </c>
      <c r="AI192" s="375"/>
      <c r="AJ192" s="6"/>
      <c r="AK192" s="6"/>
      <c r="AL192" s="6"/>
      <c r="AM192" s="6"/>
      <c r="AN192" s="376"/>
      <c r="AO192" s="376"/>
      <c r="AP192" s="594" t="s">
        <v>3893</v>
      </c>
      <c r="AQ192" s="376"/>
      <c r="AR192" s="376"/>
      <c r="AS192" s="376"/>
      <c r="AT192" s="376"/>
      <c r="AU192" s="376"/>
      <c r="AV192" s="376"/>
      <c r="AW192" s="6"/>
      <c r="AX192" s="6"/>
      <c r="AY192" s="6"/>
      <c r="AZ192" s="6"/>
      <c r="BA192" s="6"/>
      <c r="BB192" s="6"/>
      <c r="BC192" s="6"/>
      <c r="BD192" s="97"/>
      <c r="CJ192" s="123"/>
      <c r="CR192" s="138"/>
      <c r="CW192" s="170"/>
      <c r="DC192" s="182"/>
      <c r="DE192" s="1" t="s">
        <v>2970</v>
      </c>
      <c r="DF192" s="406">
        <f>IF(DF188&lt;7,DF188,0)</f>
        <v>0</v>
      </c>
      <c r="DG192" s="1" t="s">
        <v>2942</v>
      </c>
      <c r="DH192" s="1">
        <f t="shared" si="13"/>
        <v>0</v>
      </c>
      <c r="DI192" s="1" t="s">
        <v>2971</v>
      </c>
      <c r="DJ192" s="170">
        <f>IF(DH192&gt;0,6,0)</f>
        <v>0</v>
      </c>
      <c r="DK192" s="182"/>
      <c r="DM192" s="2"/>
      <c r="DN192" s="37" t="s">
        <v>1530</v>
      </c>
      <c r="DO192" s="37" t="s">
        <v>1530</v>
      </c>
      <c r="DP192" s="37" t="s">
        <v>3238</v>
      </c>
      <c r="DQ192" s="37" t="s">
        <v>3653</v>
      </c>
      <c r="DR192" s="37" t="s">
        <v>1531</v>
      </c>
      <c r="DS192" s="22"/>
      <c r="DT192" s="6"/>
      <c r="DZ192" s="48"/>
    </row>
    <row r="193" spans="9:130">
      <c r="I193" s="22"/>
      <c r="J193" s="156" t="s">
        <v>613</v>
      </c>
      <c r="K193" s="156" t="s">
        <v>613</v>
      </c>
      <c r="L193" s="22">
        <v>5</v>
      </c>
      <c r="M193" s="22">
        <v>7</v>
      </c>
      <c r="N193" s="22">
        <v>51</v>
      </c>
      <c r="O193" s="22">
        <v>-5</v>
      </c>
      <c r="P193" s="22">
        <v>-5</v>
      </c>
      <c r="Q193" s="22">
        <v>-11</v>
      </c>
      <c r="R193" s="22" t="s">
        <v>614</v>
      </c>
      <c r="S193" s="22" t="s">
        <v>615</v>
      </c>
      <c r="AI193" s="375"/>
      <c r="AJ193" s="6"/>
      <c r="AK193" s="6"/>
      <c r="AL193" s="6"/>
      <c r="AM193" s="6"/>
      <c r="AN193" s="376"/>
      <c r="AO193" s="376"/>
      <c r="AP193" s="73"/>
      <c r="AQ193" s="469" t="s">
        <v>3417</v>
      </c>
      <c r="AR193" s="376"/>
      <c r="AS193" s="376"/>
      <c r="AT193" s="376"/>
      <c r="AU193" s="376"/>
      <c r="AV193" s="376"/>
      <c r="AW193" s="6"/>
      <c r="AX193" s="6"/>
      <c r="AY193" s="6"/>
      <c r="AZ193" s="6"/>
      <c r="BA193" s="6"/>
      <c r="BB193" s="6"/>
      <c r="BC193" s="6"/>
      <c r="BD193" s="97"/>
      <c r="CJ193" s="123"/>
      <c r="CR193" s="138"/>
      <c r="CW193" s="170"/>
      <c r="DC193" s="182"/>
      <c r="DE193" s="1" t="s">
        <v>2972</v>
      </c>
      <c r="DF193" s="406">
        <f>IF(DF188&lt;6,DF188,0)</f>
        <v>0</v>
      </c>
      <c r="DG193" s="1" t="s">
        <v>2942</v>
      </c>
      <c r="DH193" s="1">
        <f t="shared" si="13"/>
        <v>0</v>
      </c>
      <c r="DI193" s="1" t="s">
        <v>2973</v>
      </c>
      <c r="DJ193" s="170">
        <f>IF(DH193&gt;0,5,0)</f>
        <v>0</v>
      </c>
      <c r="DK193" s="182"/>
      <c r="DM193" s="2"/>
      <c r="DN193" s="37" t="s">
        <v>3654</v>
      </c>
      <c r="DO193" s="37" t="s">
        <v>3654</v>
      </c>
      <c r="DP193" s="37" t="s">
        <v>3238</v>
      </c>
      <c r="DQ193" s="37" t="s">
        <v>3653</v>
      </c>
      <c r="DR193" s="37" t="s">
        <v>1531</v>
      </c>
      <c r="DS193" s="22"/>
      <c r="DT193" s="6"/>
      <c r="DZ193" s="48"/>
    </row>
    <row r="194" spans="9:130">
      <c r="I194" s="22"/>
      <c r="J194" s="156" t="s">
        <v>616</v>
      </c>
      <c r="K194" s="156" t="s">
        <v>616</v>
      </c>
      <c r="L194" s="22">
        <v>3</v>
      </c>
      <c r="M194" s="22">
        <v>58</v>
      </c>
      <c r="N194" s="22">
        <v>1.8</v>
      </c>
      <c r="O194" s="22">
        <v>-13</v>
      </c>
      <c r="P194" s="22">
        <v>-30</v>
      </c>
      <c r="Q194" s="22">
        <v>-31</v>
      </c>
      <c r="R194" s="22" t="s">
        <v>617</v>
      </c>
      <c r="S194" s="22" t="s">
        <v>618</v>
      </c>
      <c r="AI194" s="375"/>
      <c r="AJ194" s="6"/>
      <c r="AK194" s="6"/>
      <c r="AL194" s="6"/>
      <c r="AM194" s="6"/>
      <c r="AN194" s="376"/>
      <c r="AO194" s="376"/>
      <c r="AP194" s="468" t="s">
        <v>3418</v>
      </c>
      <c r="AQ194" s="376"/>
      <c r="AR194" s="376"/>
      <c r="AS194" s="376"/>
      <c r="AT194" s="376"/>
      <c r="AU194" s="376"/>
      <c r="AV194" s="376"/>
      <c r="AW194" s="6"/>
      <c r="AX194" s="6"/>
      <c r="AY194" s="6"/>
      <c r="AZ194" s="6"/>
      <c r="BA194" s="6"/>
      <c r="BB194" s="6"/>
      <c r="BC194" s="6"/>
      <c r="BD194" s="97"/>
      <c r="CJ194" s="123"/>
      <c r="CR194" s="138"/>
      <c r="CW194" s="170"/>
      <c r="DC194" s="182"/>
      <c r="DE194" s="1" t="s">
        <v>2974</v>
      </c>
      <c r="DF194" s="406">
        <f>IF(DF188&lt;5,DF188,0)</f>
        <v>0</v>
      </c>
      <c r="DG194" s="1" t="s">
        <v>2942</v>
      </c>
      <c r="DH194" s="1">
        <f t="shared" si="13"/>
        <v>0</v>
      </c>
      <c r="DI194" s="1" t="s">
        <v>2975</v>
      </c>
      <c r="DJ194" s="170">
        <f>IF(DH194&gt;0,4,0)</f>
        <v>0</v>
      </c>
      <c r="DK194" s="182"/>
      <c r="DM194" s="2"/>
      <c r="DN194" s="37" t="s">
        <v>3238</v>
      </c>
      <c r="DO194" s="37" t="s">
        <v>3238</v>
      </c>
      <c r="DP194" s="37" t="s">
        <v>3238</v>
      </c>
      <c r="DQ194" s="37" t="s">
        <v>3653</v>
      </c>
      <c r="DR194" s="37" t="s">
        <v>1531</v>
      </c>
      <c r="DS194" s="22"/>
      <c r="DT194" s="6"/>
      <c r="DZ194" s="48"/>
    </row>
    <row r="195" spans="9:130">
      <c r="I195" s="22"/>
      <c r="J195" s="156" t="s">
        <v>619</v>
      </c>
      <c r="K195" s="156" t="s">
        <v>619</v>
      </c>
      <c r="L195" s="22">
        <v>3</v>
      </c>
      <c r="M195" s="22">
        <v>43</v>
      </c>
      <c r="N195" s="22">
        <v>14.9</v>
      </c>
      <c r="O195" s="22">
        <v>-9</v>
      </c>
      <c r="P195" s="22">
        <v>-45</v>
      </c>
      <c r="Q195" s="22">
        <v>-48</v>
      </c>
      <c r="R195" s="22" t="s">
        <v>620</v>
      </c>
      <c r="S195" s="22" t="s">
        <v>621</v>
      </c>
      <c r="AI195" s="375"/>
      <c r="AJ195" s="6"/>
      <c r="AK195" s="6"/>
      <c r="AL195" s="6"/>
      <c r="AM195" s="6"/>
      <c r="AN195" s="376"/>
      <c r="AO195" s="376"/>
      <c r="AP195" s="468" t="s">
        <v>3419</v>
      </c>
      <c r="AQ195" s="376"/>
      <c r="AR195" s="376"/>
      <c r="AS195" s="376"/>
      <c r="AT195" s="376"/>
      <c r="AU195" s="376"/>
      <c r="AV195" s="376"/>
      <c r="AW195" s="6"/>
      <c r="AX195" s="6"/>
      <c r="AY195" s="6"/>
      <c r="AZ195" s="6"/>
      <c r="BA195" s="6"/>
      <c r="BB195" s="6"/>
      <c r="BC195" s="6"/>
      <c r="BD195" s="97"/>
      <c r="CJ195" s="123"/>
      <c r="CR195" s="138"/>
      <c r="CW195" s="170"/>
      <c r="DC195" s="182"/>
      <c r="DE195" s="1" t="s">
        <v>2976</v>
      </c>
      <c r="DF195" s="406">
        <f>IF(DF188&lt;4,DF188,0)</f>
        <v>0</v>
      </c>
      <c r="DG195" s="1" t="s">
        <v>2942</v>
      </c>
      <c r="DH195" s="1">
        <f t="shared" si="13"/>
        <v>0</v>
      </c>
      <c r="DI195" s="1" t="s">
        <v>2977</v>
      </c>
      <c r="DJ195" s="170">
        <f>IF(DH195&gt;0,3,0)</f>
        <v>0</v>
      </c>
      <c r="DK195" s="182"/>
      <c r="DM195" s="2"/>
      <c r="DN195" s="37" t="s">
        <v>3655</v>
      </c>
      <c r="DO195" s="37" t="s">
        <v>3655</v>
      </c>
      <c r="DP195" s="37" t="s">
        <v>721</v>
      </c>
      <c r="DQ195" s="37" t="s">
        <v>3656</v>
      </c>
      <c r="DR195" s="37" t="s">
        <v>722</v>
      </c>
      <c r="DS195" s="22"/>
      <c r="DT195" s="6"/>
      <c r="DZ195" s="48"/>
    </row>
    <row r="196" spans="9:130">
      <c r="I196" s="22"/>
      <c r="J196" s="156" t="s">
        <v>622</v>
      </c>
      <c r="K196" s="156" t="s">
        <v>622</v>
      </c>
      <c r="L196" s="22">
        <v>3</v>
      </c>
      <c r="M196" s="22">
        <v>32</v>
      </c>
      <c r="N196" s="22">
        <v>55.8</v>
      </c>
      <c r="O196" s="22">
        <v>-9</v>
      </c>
      <c r="P196" s="22">
        <v>-27</v>
      </c>
      <c r="Q196" s="22">
        <v>-30</v>
      </c>
      <c r="R196" s="22" t="s">
        <v>623</v>
      </c>
      <c r="S196" s="22" t="s">
        <v>624</v>
      </c>
      <c r="AI196" s="375"/>
      <c r="AJ196" s="6"/>
      <c r="AK196" s="6"/>
      <c r="AL196" s="6"/>
      <c r="AM196" s="6"/>
      <c r="AN196" s="376"/>
      <c r="AO196" s="376"/>
      <c r="AP196" s="596" t="s">
        <v>3898</v>
      </c>
      <c r="AQ196" s="376"/>
      <c r="AR196" s="376"/>
      <c r="AS196" s="376"/>
      <c r="AT196" s="376"/>
      <c r="AU196" s="376"/>
      <c r="AV196" s="376"/>
      <c r="AW196" s="6"/>
      <c r="AX196" s="6"/>
      <c r="AY196" s="6"/>
      <c r="AZ196" s="6"/>
      <c r="BA196" s="6"/>
      <c r="BB196" s="6"/>
      <c r="BC196" s="6"/>
      <c r="BD196" s="97"/>
      <c r="CJ196" s="123"/>
      <c r="CR196" s="138"/>
      <c r="CW196" s="170"/>
      <c r="DC196" s="182"/>
      <c r="DE196" s="1" t="s">
        <v>2978</v>
      </c>
      <c r="DF196" s="406">
        <f>IF(DF188&lt;3,DF188,0)</f>
        <v>0</v>
      </c>
      <c r="DG196" s="1" t="s">
        <v>2942</v>
      </c>
      <c r="DH196" s="1">
        <f t="shared" si="13"/>
        <v>0</v>
      </c>
      <c r="DI196" s="1" t="s">
        <v>2979</v>
      </c>
      <c r="DJ196" s="170">
        <f>IF(DH196&gt;0,2,0)</f>
        <v>0</v>
      </c>
      <c r="DK196" s="182"/>
      <c r="DM196" s="2"/>
      <c r="DN196" s="37" t="s">
        <v>3657</v>
      </c>
      <c r="DO196" s="37" t="s">
        <v>3657</v>
      </c>
      <c r="DP196" s="37" t="s">
        <v>721</v>
      </c>
      <c r="DQ196" s="37" t="s">
        <v>3656</v>
      </c>
      <c r="DR196" s="37" t="s">
        <v>722</v>
      </c>
      <c r="DS196" s="22"/>
      <c r="DT196" s="6"/>
      <c r="DZ196" s="48"/>
    </row>
    <row r="197" spans="9:130">
      <c r="I197" s="22"/>
      <c r="J197" s="156" t="s">
        <v>625</v>
      </c>
      <c r="K197" s="156" t="s">
        <v>625</v>
      </c>
      <c r="L197" s="22">
        <v>3</v>
      </c>
      <c r="M197" s="22">
        <v>15</v>
      </c>
      <c r="N197" s="22">
        <v>50</v>
      </c>
      <c r="O197" s="22">
        <v>-8</v>
      </c>
      <c r="P197" s="22">
        <v>-49</v>
      </c>
      <c r="Q197" s="22">
        <v>-11</v>
      </c>
      <c r="R197" s="22" t="s">
        <v>626</v>
      </c>
      <c r="S197" s="22" t="s">
        <v>627</v>
      </c>
      <c r="AI197" s="375"/>
      <c r="AJ197" s="6"/>
      <c r="AK197" s="6"/>
      <c r="AL197" s="6"/>
      <c r="AM197" s="6"/>
      <c r="AN197" s="376"/>
      <c r="AO197" s="376"/>
      <c r="AP197" s="468" t="s">
        <v>3420</v>
      </c>
      <c r="AQ197" s="376"/>
      <c r="AR197" s="376"/>
      <c r="AS197" s="376"/>
      <c r="AT197" s="376"/>
      <c r="AU197" s="376"/>
      <c r="AV197" s="376"/>
      <c r="AW197" s="6"/>
      <c r="AX197" s="6"/>
      <c r="AY197" s="6"/>
      <c r="AZ197" s="6"/>
      <c r="BA197" s="6"/>
      <c r="BB197" s="6"/>
      <c r="BC197" s="6"/>
      <c r="BD197" s="97"/>
      <c r="CJ197" s="123"/>
      <c r="CR197" s="138"/>
      <c r="CW197" s="170"/>
      <c r="DC197" s="182"/>
      <c r="DE197" s="1" t="s">
        <v>2980</v>
      </c>
      <c r="DF197" s="406">
        <f>IF(DF188&lt;2,DF188,0)</f>
        <v>0</v>
      </c>
      <c r="DG197" s="1" t="s">
        <v>2942</v>
      </c>
      <c r="DH197" s="1">
        <f t="shared" si="13"/>
        <v>0</v>
      </c>
      <c r="DI197" s="1" t="s">
        <v>2981</v>
      </c>
      <c r="DJ197" s="170">
        <f>IF(DH197&gt;0,1,0)</f>
        <v>0</v>
      </c>
      <c r="DK197" s="182"/>
      <c r="DM197" s="2"/>
      <c r="DN197" s="37" t="s">
        <v>3658</v>
      </c>
      <c r="DO197" s="37" t="s">
        <v>3658</v>
      </c>
      <c r="DP197" s="37" t="s">
        <v>721</v>
      </c>
      <c r="DQ197" s="37" t="s">
        <v>3656</v>
      </c>
      <c r="DR197" s="37" t="s">
        <v>722</v>
      </c>
      <c r="DS197" s="22"/>
      <c r="DT197" s="6"/>
      <c r="DZ197" s="48"/>
    </row>
    <row r="198" spans="9:130">
      <c r="I198" s="22"/>
      <c r="J198" s="156" t="s">
        <v>628</v>
      </c>
      <c r="K198" s="156" t="s">
        <v>628</v>
      </c>
      <c r="L198" s="22">
        <v>2</v>
      </c>
      <c r="M198" s="22">
        <v>56</v>
      </c>
      <c r="N198" s="22">
        <v>25.6</v>
      </c>
      <c r="O198" s="22">
        <v>-8</v>
      </c>
      <c r="P198" s="22">
        <v>-53</v>
      </c>
      <c r="Q198" s="22">
        <v>-53</v>
      </c>
      <c r="R198" s="22" t="s">
        <v>629</v>
      </c>
      <c r="S198" s="22" t="s">
        <v>630</v>
      </c>
      <c r="AI198" s="375"/>
      <c r="AJ198" s="6"/>
      <c r="AK198" s="6"/>
      <c r="AL198" s="6"/>
      <c r="AM198" s="6"/>
      <c r="AN198" s="376"/>
      <c r="AO198" s="376"/>
      <c r="AP198" s="468" t="s">
        <v>3422</v>
      </c>
      <c r="AQ198" s="376"/>
      <c r="AR198" s="376"/>
      <c r="AS198" s="376"/>
      <c r="AT198" s="376"/>
      <c r="AU198" s="376"/>
      <c r="AV198" s="376"/>
      <c r="AW198" s="6"/>
      <c r="AX198" s="6"/>
      <c r="AY198" s="6"/>
      <c r="AZ198" s="6"/>
      <c r="BA198" s="6"/>
      <c r="BB198" s="6"/>
      <c r="BC198" s="6"/>
      <c r="BD198" s="97"/>
      <c r="CJ198" s="123"/>
      <c r="CR198" s="138"/>
      <c r="CW198" s="170"/>
      <c r="DC198" s="182"/>
      <c r="DE198" s="1" t="s">
        <v>2982</v>
      </c>
      <c r="DF198" s="406">
        <f>IF(DF188&lt;1,DF188,0)</f>
        <v>0</v>
      </c>
      <c r="DG198" s="1" t="s">
        <v>2983</v>
      </c>
      <c r="DH198" s="408">
        <f>DF188-DJ198</f>
        <v>0</v>
      </c>
      <c r="DI198" s="1" t="s">
        <v>2984</v>
      </c>
      <c r="DJ198" s="408">
        <f>DJ189+DJ190+DJ191+DJ192+DJ193+DJ194+DJ195+DJ196+DJ197</f>
        <v>0</v>
      </c>
      <c r="DK198" s="182"/>
      <c r="DM198" s="2"/>
      <c r="DN198" s="37" t="s">
        <v>721</v>
      </c>
      <c r="DO198" s="37" t="s">
        <v>721</v>
      </c>
      <c r="DP198" s="37" t="s">
        <v>721</v>
      </c>
      <c r="DQ198" s="37" t="s">
        <v>3656</v>
      </c>
      <c r="DR198" s="37" t="s">
        <v>722</v>
      </c>
      <c r="DS198" s="22"/>
      <c r="DT198" s="6"/>
      <c r="DZ198" s="48"/>
    </row>
    <row r="199" spans="9:130">
      <c r="I199" s="22"/>
      <c r="J199" s="156" t="s">
        <v>631</v>
      </c>
      <c r="K199" s="156" t="s">
        <v>631</v>
      </c>
      <c r="L199" s="22">
        <v>4</v>
      </c>
      <c r="M199" s="22">
        <v>45</v>
      </c>
      <c r="N199" s="22">
        <v>30.1</v>
      </c>
      <c r="O199" s="22">
        <v>-3</v>
      </c>
      <c r="P199" s="22">
        <v>-15</v>
      </c>
      <c r="Q199" s="22">
        <v>-17</v>
      </c>
      <c r="R199" s="22" t="s">
        <v>632</v>
      </c>
      <c r="S199" s="22" t="s">
        <v>633</v>
      </c>
      <c r="AI199" s="375"/>
      <c r="AJ199" s="6"/>
      <c r="AK199" s="6"/>
      <c r="AL199" s="6"/>
      <c r="AM199" s="6"/>
      <c r="AN199" s="376"/>
      <c r="AO199" s="376"/>
      <c r="AP199" s="468" t="s">
        <v>3423</v>
      </c>
      <c r="AQ199" s="376"/>
      <c r="AR199" s="376"/>
      <c r="AS199" s="376"/>
      <c r="AT199" s="376"/>
      <c r="AU199" s="376"/>
      <c r="AV199" s="376"/>
      <c r="AW199" s="6"/>
      <c r="AX199" s="6"/>
      <c r="AY199" s="6"/>
      <c r="AZ199" s="6"/>
      <c r="BA199" s="6"/>
      <c r="BB199" s="6"/>
      <c r="BC199" s="6"/>
      <c r="BD199" s="97"/>
      <c r="CJ199" s="123"/>
      <c r="CR199" s="138"/>
      <c r="CW199" s="170"/>
      <c r="DC199" s="182"/>
      <c r="DK199" s="182"/>
      <c r="DM199" s="2"/>
      <c r="DN199" s="37" t="s">
        <v>3659</v>
      </c>
      <c r="DO199" s="37" t="s">
        <v>3659</v>
      </c>
      <c r="DP199" s="37" t="s">
        <v>3239</v>
      </c>
      <c r="DQ199" s="37" t="s">
        <v>3660</v>
      </c>
      <c r="DR199" s="37" t="s">
        <v>2507</v>
      </c>
      <c r="DS199" s="22"/>
      <c r="DT199" s="6"/>
      <c r="DZ199" s="48"/>
    </row>
    <row r="200" spans="9:130">
      <c r="I200" s="22"/>
      <c r="J200" s="156" t="s">
        <v>634</v>
      </c>
      <c r="K200" s="156" t="s">
        <v>634</v>
      </c>
      <c r="L200" s="22">
        <v>4</v>
      </c>
      <c r="M200" s="22">
        <v>36</v>
      </c>
      <c r="N200" s="22">
        <v>19.100000000000001</v>
      </c>
      <c r="O200" s="22">
        <v>-3</v>
      </c>
      <c r="P200" s="22">
        <v>-21</v>
      </c>
      <c r="Q200" s="22">
        <v>-9</v>
      </c>
      <c r="R200" s="22" t="s">
        <v>635</v>
      </c>
      <c r="S200" s="22" t="s">
        <v>636</v>
      </c>
      <c r="AI200" s="375"/>
      <c r="AJ200" s="6"/>
      <c r="AK200" s="6"/>
      <c r="AL200" s="6"/>
      <c r="AM200" s="6"/>
      <c r="AN200" s="376"/>
      <c r="AO200" s="376"/>
      <c r="AP200" s="468" t="s">
        <v>3421</v>
      </c>
      <c r="AQ200" s="376"/>
      <c r="AR200" s="376"/>
      <c r="AS200" s="376"/>
      <c r="AT200" s="376"/>
      <c r="AU200" s="376"/>
      <c r="AV200" s="376"/>
      <c r="AW200" s="6"/>
      <c r="AX200" s="6"/>
      <c r="AY200" s="6"/>
      <c r="AZ200" s="6"/>
      <c r="BA200" s="6"/>
      <c r="BB200" s="6"/>
      <c r="BC200" s="6"/>
      <c r="BD200" s="97"/>
      <c r="CJ200" s="123"/>
      <c r="CR200" s="138"/>
      <c r="CW200" s="170"/>
      <c r="DC200" s="182"/>
      <c r="DE200" s="196" t="s">
        <v>2985</v>
      </c>
      <c r="DF200" s="197"/>
      <c r="DG200" s="108" t="s">
        <v>2986</v>
      </c>
      <c r="DI200" s="108" t="s">
        <v>2987</v>
      </c>
      <c r="DK200" s="182"/>
      <c r="DM200" s="2"/>
      <c r="DN200" s="37" t="s">
        <v>3661</v>
      </c>
      <c r="DO200" s="37" t="s">
        <v>3661</v>
      </c>
      <c r="DP200" s="37" t="s">
        <v>3239</v>
      </c>
      <c r="DQ200" s="37" t="s">
        <v>3660</v>
      </c>
      <c r="DR200" s="37" t="s">
        <v>2507</v>
      </c>
      <c r="DS200" s="22"/>
      <c r="DT200" s="6"/>
      <c r="DZ200" s="48"/>
    </row>
    <row r="201" spans="9:130">
      <c r="I201" s="22"/>
      <c r="J201" s="156" t="s">
        <v>637</v>
      </c>
      <c r="K201" s="156" t="s">
        <v>637</v>
      </c>
      <c r="L201" s="22">
        <v>4</v>
      </c>
      <c r="M201" s="22">
        <v>11</v>
      </c>
      <c r="N201" s="22">
        <v>51.9</v>
      </c>
      <c r="O201" s="22">
        <v>-6</v>
      </c>
      <c r="P201" s="22">
        <v>-50</v>
      </c>
      <c r="Q201" s="22">
        <v>-15</v>
      </c>
      <c r="R201" s="22" t="s">
        <v>638</v>
      </c>
      <c r="S201" s="22" t="s">
        <v>639</v>
      </c>
      <c r="AI201" s="375"/>
      <c r="AJ201" s="6"/>
      <c r="AK201" s="6"/>
      <c r="AL201" s="6"/>
      <c r="AM201" s="6"/>
      <c r="AN201" s="376"/>
      <c r="AO201" s="376"/>
      <c r="AP201" s="481" t="s">
        <v>3460</v>
      </c>
      <c r="AQ201" s="376"/>
      <c r="AR201" s="376"/>
      <c r="AS201" s="376"/>
      <c r="AT201" s="376"/>
      <c r="AU201" s="376"/>
      <c r="AV201" s="376"/>
      <c r="AW201" s="6"/>
      <c r="AX201" s="6"/>
      <c r="AY201" s="6"/>
      <c r="AZ201" s="6"/>
      <c r="BA201" s="6"/>
      <c r="BB201" s="6"/>
      <c r="BC201" s="6"/>
      <c r="BD201" s="97"/>
      <c r="CJ201" s="123"/>
      <c r="CR201" s="138"/>
      <c r="CW201" s="170"/>
      <c r="DC201" s="182"/>
      <c r="DE201" s="6" t="s">
        <v>2988</v>
      </c>
      <c r="DF201" s="6"/>
      <c r="DG201" s="108" t="s">
        <v>2992</v>
      </c>
      <c r="DI201" s="1" t="s">
        <v>3287</v>
      </c>
      <c r="DJ201" s="408">
        <f>60*DH210</f>
        <v>0</v>
      </c>
      <c r="DK201" s="182"/>
      <c r="DM201" s="2"/>
      <c r="DN201" s="37" t="s">
        <v>3662</v>
      </c>
      <c r="DO201" s="37" t="s">
        <v>3662</v>
      </c>
      <c r="DP201" s="37" t="s">
        <v>3239</v>
      </c>
      <c r="DQ201" s="37" t="s">
        <v>3660</v>
      </c>
      <c r="DR201" s="37" t="s">
        <v>2507</v>
      </c>
      <c r="DS201" s="22"/>
      <c r="DT201" s="6"/>
      <c r="DZ201" s="48"/>
    </row>
    <row r="202" spans="9:130">
      <c r="I202" s="22"/>
      <c r="J202" s="156" t="s">
        <v>640</v>
      </c>
      <c r="K202" s="156" t="s">
        <v>640</v>
      </c>
      <c r="L202" s="22">
        <v>3</v>
      </c>
      <c r="M202" s="22">
        <v>46</v>
      </c>
      <c r="N202" s="22">
        <v>8.5</v>
      </c>
      <c r="O202" s="22">
        <v>-12</v>
      </c>
      <c r="P202" s="22">
        <v>-6</v>
      </c>
      <c r="Q202" s="22">
        <v>-6</v>
      </c>
      <c r="R202" s="22" t="s">
        <v>641</v>
      </c>
      <c r="S202" s="22" t="s">
        <v>642</v>
      </c>
      <c r="AI202" s="375"/>
      <c r="AJ202" s="6"/>
      <c r="AK202" s="6"/>
      <c r="AL202" s="6"/>
      <c r="AM202" s="6"/>
      <c r="AN202" s="376"/>
      <c r="AO202" s="376"/>
      <c r="AP202" s="1" t="s">
        <v>3424</v>
      </c>
      <c r="AQ202" s="376"/>
      <c r="AR202" s="376"/>
      <c r="AS202" s="376"/>
      <c r="AT202" s="376"/>
      <c r="AU202" s="376"/>
      <c r="AV202" s="376"/>
      <c r="AW202" s="6"/>
      <c r="AX202" s="6"/>
      <c r="AY202" s="6"/>
      <c r="AZ202" s="6"/>
      <c r="BA202" s="6"/>
      <c r="BB202" s="6"/>
      <c r="BC202" s="6"/>
      <c r="BD202" s="97"/>
      <c r="CJ202" s="123"/>
      <c r="CR202" s="138"/>
      <c r="CW202" s="170"/>
      <c r="DC202" s="182"/>
      <c r="DE202" s="6" t="s">
        <v>2989</v>
      </c>
      <c r="DF202" s="128"/>
      <c r="DG202" s="1" t="s">
        <v>3017</v>
      </c>
      <c r="DH202" s="1">
        <f>DF212-DH198</f>
        <v>0</v>
      </c>
      <c r="DI202" s="1" t="s">
        <v>2990</v>
      </c>
      <c r="DK202" s="182"/>
      <c r="DM202" s="2"/>
      <c r="DN202" s="37" t="s">
        <v>3239</v>
      </c>
      <c r="DO202" s="37" t="s">
        <v>3239</v>
      </c>
      <c r="DP202" s="37" t="s">
        <v>3239</v>
      </c>
      <c r="DQ202" s="37" t="s">
        <v>3660</v>
      </c>
      <c r="DR202" s="37" t="s">
        <v>2507</v>
      </c>
      <c r="DS202" s="22"/>
      <c r="DT202" s="6"/>
      <c r="DZ202" s="48"/>
    </row>
    <row r="203" spans="9:130">
      <c r="I203" s="22"/>
      <c r="J203" s="156" t="s">
        <v>643</v>
      </c>
      <c r="K203" s="156" t="s">
        <v>643</v>
      </c>
      <c r="L203" s="22">
        <v>2</v>
      </c>
      <c r="M203" s="22">
        <v>45</v>
      </c>
      <c r="N203" s="22">
        <v>6.2</v>
      </c>
      <c r="O203" s="22">
        <v>-18</v>
      </c>
      <c r="P203" s="22">
        <v>-34</v>
      </c>
      <c r="Q203" s="22">
        <v>-21</v>
      </c>
      <c r="R203" s="22" t="s">
        <v>644</v>
      </c>
      <c r="S203" s="22" t="s">
        <v>645</v>
      </c>
      <c r="AI203" s="375"/>
      <c r="AJ203" s="6"/>
      <c r="AK203" s="6"/>
      <c r="AL203" s="6"/>
      <c r="AM203" s="6"/>
      <c r="AN203" s="376"/>
      <c r="AO203" s="376"/>
      <c r="AP203" s="468" t="s">
        <v>3425</v>
      </c>
      <c r="AQ203" s="376"/>
      <c r="AR203" s="376"/>
      <c r="AS203" s="376"/>
      <c r="AT203" s="376"/>
      <c r="AU203" s="376"/>
      <c r="AV203" s="376"/>
      <c r="AW203" s="6"/>
      <c r="AX203" s="6"/>
      <c r="AY203" s="6"/>
      <c r="AZ203" s="6"/>
      <c r="BA203" s="6"/>
      <c r="BB203" s="6"/>
      <c r="BC203" s="6"/>
      <c r="BD203" s="97"/>
      <c r="CJ203" s="123"/>
      <c r="CR203" s="138"/>
      <c r="CW203" s="170"/>
      <c r="DC203" s="182"/>
      <c r="DE203" s="168" t="s">
        <v>2991</v>
      </c>
      <c r="DF203" s="65">
        <f>DD241</f>
        <v>0</v>
      </c>
      <c r="DG203" s="1" t="s">
        <v>2997</v>
      </c>
      <c r="DH203" s="1">
        <f>IF(DF207=1,DH202,0)</f>
        <v>0</v>
      </c>
      <c r="DI203" s="1" t="s">
        <v>2993</v>
      </c>
      <c r="DK203" s="182"/>
      <c r="DM203" s="2"/>
      <c r="DN203" s="37" t="s">
        <v>3663</v>
      </c>
      <c r="DO203" s="37" t="s">
        <v>3663</v>
      </c>
      <c r="DP203" s="37" t="s">
        <v>2190</v>
      </c>
      <c r="DQ203" s="37" t="s">
        <v>3664</v>
      </c>
      <c r="DR203" s="37" t="s">
        <v>2191</v>
      </c>
      <c r="DS203" s="22"/>
      <c r="DT203" s="6"/>
      <c r="DZ203" s="48"/>
    </row>
    <row r="204" spans="9:130">
      <c r="I204" s="22"/>
      <c r="J204" s="156" t="s">
        <v>646</v>
      </c>
      <c r="K204" s="156" t="s">
        <v>646</v>
      </c>
      <c r="L204" s="22">
        <v>2</v>
      </c>
      <c r="M204" s="22">
        <v>51</v>
      </c>
      <c r="N204" s="22">
        <v>2.2999999999999998</v>
      </c>
      <c r="O204" s="22">
        <v>-21</v>
      </c>
      <c r="P204" s="22">
        <v>0</v>
      </c>
      <c r="Q204" s="22">
        <v>-14</v>
      </c>
      <c r="R204" s="22" t="s">
        <v>647</v>
      </c>
      <c r="S204" s="22" t="s">
        <v>648</v>
      </c>
      <c r="AI204" s="375"/>
      <c r="AJ204" s="6"/>
      <c r="AK204" s="6"/>
      <c r="AL204" s="6"/>
      <c r="AM204" s="6"/>
      <c r="AN204" s="376"/>
      <c r="AO204" s="376"/>
      <c r="AP204" s="594" t="s">
        <v>3894</v>
      </c>
      <c r="AQ204" s="376"/>
      <c r="AR204" s="376"/>
      <c r="AS204" s="376"/>
      <c r="AT204" s="376"/>
      <c r="AU204" s="376"/>
      <c r="AV204" s="376"/>
      <c r="AW204" s="6"/>
      <c r="AX204" s="6"/>
      <c r="AY204" s="6"/>
      <c r="AZ204" s="6"/>
      <c r="BA204" s="6"/>
      <c r="BB204" s="6"/>
      <c r="BC204" s="6"/>
      <c r="BD204" s="97"/>
      <c r="CJ204" s="123"/>
      <c r="CR204" s="138"/>
      <c r="CW204" s="170"/>
      <c r="DC204" s="182"/>
      <c r="DE204" s="128" t="s">
        <v>2994</v>
      </c>
      <c r="DF204" s="128" t="b">
        <f>ISNUMBER(DF203)</f>
        <v>1</v>
      </c>
      <c r="DG204" s="1" t="s">
        <v>2999</v>
      </c>
      <c r="DH204" s="1">
        <f>-1*DH203</f>
        <v>0</v>
      </c>
      <c r="DK204" s="182"/>
      <c r="DM204" s="2"/>
      <c r="DN204" s="37" t="s">
        <v>2190</v>
      </c>
      <c r="DO204" s="37" t="s">
        <v>2190</v>
      </c>
      <c r="DP204" s="37" t="s">
        <v>2190</v>
      </c>
      <c r="DQ204" s="37" t="s">
        <v>3664</v>
      </c>
      <c r="DR204" s="37" t="s">
        <v>2191</v>
      </c>
      <c r="DS204" s="22"/>
      <c r="DT204" s="6"/>
      <c r="DZ204" s="48"/>
    </row>
    <row r="205" spans="9:130">
      <c r="I205" s="22"/>
      <c r="J205" s="156" t="s">
        <v>649</v>
      </c>
      <c r="K205" s="156" t="s">
        <v>649</v>
      </c>
      <c r="L205" s="22">
        <v>3</v>
      </c>
      <c r="M205" s="22">
        <v>2</v>
      </c>
      <c r="N205" s="22">
        <v>23.4</v>
      </c>
      <c r="O205" s="22">
        <v>-23</v>
      </c>
      <c r="P205" s="22">
        <v>-37</v>
      </c>
      <c r="Q205" s="22">
        <v>-28</v>
      </c>
      <c r="R205" s="22" t="s">
        <v>650</v>
      </c>
      <c r="S205" s="22" t="s">
        <v>651</v>
      </c>
      <c r="AI205" s="375"/>
      <c r="AJ205" s="6"/>
      <c r="AK205" s="6"/>
      <c r="AL205" s="6"/>
      <c r="AM205" s="6"/>
      <c r="AN205" s="376"/>
      <c r="AO205" s="376"/>
      <c r="AP205" s="468" t="s">
        <v>3428</v>
      </c>
      <c r="AQ205" s="376"/>
      <c r="AR205" s="376"/>
      <c r="AS205" s="376"/>
      <c r="AT205" s="376"/>
      <c r="AU205" s="376"/>
      <c r="AV205" s="376"/>
      <c r="AW205" s="6"/>
      <c r="AX205" s="6"/>
      <c r="AY205" s="6"/>
      <c r="AZ205" s="6"/>
      <c r="BA205" s="6"/>
      <c r="BB205" s="6"/>
      <c r="BC205" s="6"/>
      <c r="BD205" s="97"/>
      <c r="CJ205" s="123"/>
      <c r="CR205" s="138"/>
      <c r="CW205" s="170"/>
      <c r="DC205" s="182"/>
      <c r="DE205" s="128" t="s">
        <v>2996</v>
      </c>
      <c r="DF205" s="128">
        <f>DF204*1</f>
        <v>1</v>
      </c>
      <c r="DG205" s="1" t="s">
        <v>3001</v>
      </c>
      <c r="DH205" s="408">
        <f>IF(DF207=1,DH204,DH202)</f>
        <v>0</v>
      </c>
      <c r="DK205" s="182"/>
      <c r="DM205" s="2"/>
      <c r="DN205" s="37" t="s">
        <v>3665</v>
      </c>
      <c r="DO205" s="37" t="s">
        <v>3665</v>
      </c>
      <c r="DP205" s="37" t="s">
        <v>2146</v>
      </c>
      <c r="DQ205" s="37" t="s">
        <v>3666</v>
      </c>
      <c r="DR205" s="37" t="s">
        <v>2147</v>
      </c>
      <c r="DS205" s="22"/>
      <c r="DT205" s="6"/>
      <c r="DZ205" s="48"/>
    </row>
    <row r="206" spans="9:130">
      <c r="I206" s="22"/>
      <c r="J206" s="156" t="s">
        <v>652</v>
      </c>
      <c r="K206" s="156" t="s">
        <v>652</v>
      </c>
      <c r="L206" s="22">
        <v>3</v>
      </c>
      <c r="M206" s="22">
        <v>19</v>
      </c>
      <c r="N206" s="22">
        <v>31</v>
      </c>
      <c r="O206" s="22">
        <v>-21</v>
      </c>
      <c r="P206" s="22">
        <v>-45</v>
      </c>
      <c r="Q206" s="22">
        <v>-28</v>
      </c>
      <c r="R206" s="22" t="s">
        <v>653</v>
      </c>
      <c r="S206" s="22" t="s">
        <v>654</v>
      </c>
      <c r="AI206" s="375"/>
      <c r="AJ206" s="6"/>
      <c r="AK206" s="6"/>
      <c r="AL206" s="6"/>
      <c r="AM206" s="6"/>
      <c r="AN206" s="376"/>
      <c r="AO206" s="376"/>
      <c r="AP206" s="468" t="s">
        <v>3426</v>
      </c>
      <c r="AQ206" s="376"/>
      <c r="AR206" s="376"/>
      <c r="AS206" s="376"/>
      <c r="AT206" s="376"/>
      <c r="AU206" s="376"/>
      <c r="AV206" s="376"/>
      <c r="AW206" s="6"/>
      <c r="AX206" s="6"/>
      <c r="AY206" s="6"/>
      <c r="AZ206" s="6"/>
      <c r="BA206" s="6"/>
      <c r="BB206" s="6"/>
      <c r="BC206" s="6"/>
      <c r="BD206" s="97"/>
      <c r="CJ206" s="123"/>
      <c r="CR206" s="138"/>
      <c r="CW206" s="170"/>
      <c r="DC206" s="182"/>
      <c r="DE206" s="128" t="s">
        <v>2998</v>
      </c>
      <c r="DF206" s="6">
        <f>IF(DF205=1,DF203,0)</f>
        <v>0</v>
      </c>
      <c r="DG206" s="1" t="s">
        <v>2069</v>
      </c>
      <c r="DH206" s="175"/>
      <c r="DK206" s="182"/>
      <c r="DM206" s="2"/>
      <c r="DN206" s="37" t="s">
        <v>2146</v>
      </c>
      <c r="DO206" s="37" t="s">
        <v>2146</v>
      </c>
      <c r="DP206" s="37" t="s">
        <v>2146</v>
      </c>
      <c r="DQ206" s="37" t="s">
        <v>3666</v>
      </c>
      <c r="DR206" s="37" t="s">
        <v>2147</v>
      </c>
      <c r="DS206" s="22"/>
      <c r="DT206" s="6"/>
      <c r="DZ206" s="48"/>
    </row>
    <row r="207" spans="9:130">
      <c r="I207" s="24" t="s">
        <v>655</v>
      </c>
      <c r="J207" s="157" t="s">
        <v>656</v>
      </c>
      <c r="K207" s="157" t="s">
        <v>656</v>
      </c>
      <c r="L207" s="24" t="s">
        <v>39</v>
      </c>
      <c r="M207" s="24" t="s">
        <v>655</v>
      </c>
      <c r="N207" s="24" t="s">
        <v>655</v>
      </c>
      <c r="O207" s="24" t="s">
        <v>40</v>
      </c>
      <c r="P207" s="24" t="s">
        <v>657</v>
      </c>
      <c r="Q207" s="24" t="s">
        <v>658</v>
      </c>
      <c r="R207" s="24" t="s">
        <v>659</v>
      </c>
      <c r="S207" s="24" t="s">
        <v>657</v>
      </c>
      <c r="AI207" s="375"/>
      <c r="AJ207" s="6"/>
      <c r="AK207" s="6"/>
      <c r="AL207" s="6"/>
      <c r="AM207" s="6"/>
      <c r="AN207" s="376"/>
      <c r="AO207" s="376"/>
      <c r="AP207" s="468" t="s">
        <v>3427</v>
      </c>
      <c r="AQ207" s="376"/>
      <c r="AR207" s="376"/>
      <c r="AS207" s="376"/>
      <c r="AT207" s="376"/>
      <c r="AU207" s="376"/>
      <c r="AV207" s="376"/>
      <c r="AW207" s="6"/>
      <c r="AX207" s="6"/>
      <c r="AY207" s="6"/>
      <c r="AZ207" s="6"/>
      <c r="BA207" s="6"/>
      <c r="BB207" s="6"/>
      <c r="BC207" s="6"/>
      <c r="BD207" s="97"/>
      <c r="CJ207" s="123"/>
      <c r="CR207" s="138"/>
      <c r="CW207" s="170"/>
      <c r="DC207" s="182"/>
      <c r="DE207" s="132" t="s">
        <v>3000</v>
      </c>
      <c r="DF207" s="132">
        <f>IF(DF206&lt;0,1,0)</f>
        <v>0</v>
      </c>
      <c r="DG207" s="108" t="s">
        <v>3004</v>
      </c>
      <c r="DK207" s="182"/>
      <c r="DM207" s="2"/>
      <c r="DN207" s="37" t="s">
        <v>3667</v>
      </c>
      <c r="DO207" s="37" t="s">
        <v>3667</v>
      </c>
      <c r="DP207" s="37" t="s">
        <v>2234</v>
      </c>
      <c r="DQ207" s="37" t="s">
        <v>3668</v>
      </c>
      <c r="DR207" s="37" t="s">
        <v>2235</v>
      </c>
      <c r="DS207" s="22"/>
      <c r="DT207" s="6"/>
      <c r="DZ207" s="48"/>
    </row>
    <row r="208" spans="9:130">
      <c r="I208" s="22"/>
      <c r="J208" s="156" t="s">
        <v>660</v>
      </c>
      <c r="K208" s="156" t="s">
        <v>660</v>
      </c>
      <c r="L208" s="22">
        <v>21</v>
      </c>
      <c r="M208" s="22">
        <v>15</v>
      </c>
      <c r="N208" s="22">
        <v>49.4</v>
      </c>
      <c r="O208" s="22">
        <v>5</v>
      </c>
      <c r="P208" s="22">
        <v>14</v>
      </c>
      <c r="Q208" s="22">
        <v>52</v>
      </c>
      <c r="R208" s="22" t="s">
        <v>661</v>
      </c>
      <c r="S208" s="22" t="s">
        <v>662</v>
      </c>
      <c r="AI208" s="375"/>
      <c r="AJ208" s="6"/>
      <c r="AK208" s="6"/>
      <c r="AL208" s="6"/>
      <c r="AM208" s="6"/>
      <c r="AN208" s="376"/>
      <c r="AO208" s="376"/>
      <c r="AP208" s="481" t="s">
        <v>3461</v>
      </c>
      <c r="AQ208" s="376"/>
      <c r="AR208" s="376"/>
      <c r="AS208" s="376"/>
      <c r="AT208" s="376"/>
      <c r="AU208" s="376"/>
      <c r="AV208" s="376"/>
      <c r="AW208" s="6"/>
      <c r="AX208" s="6"/>
      <c r="AY208" s="6"/>
      <c r="AZ208" s="6"/>
      <c r="BA208" s="6"/>
      <c r="BB208" s="6"/>
      <c r="BC208" s="6"/>
      <c r="BD208" s="97"/>
      <c r="CJ208" s="123"/>
      <c r="CR208" s="138"/>
      <c r="CW208" s="170"/>
      <c r="DC208" s="182"/>
      <c r="DE208" s="128" t="s">
        <v>3003</v>
      </c>
      <c r="DF208" s="128">
        <f>IF(DF207=1,DF206,0)</f>
        <v>0</v>
      </c>
      <c r="DG208" s="1" t="s">
        <v>3005</v>
      </c>
      <c r="DH208" s="1">
        <f>IF(DF207=1,DH198,0)</f>
        <v>0</v>
      </c>
      <c r="DK208" s="182"/>
      <c r="DM208" s="2"/>
      <c r="DN208" s="37" t="s">
        <v>2234</v>
      </c>
      <c r="DO208" s="37" t="s">
        <v>2234</v>
      </c>
      <c r="DP208" s="37" t="s">
        <v>2234</v>
      </c>
      <c r="DQ208" s="37" t="s">
        <v>3668</v>
      </c>
      <c r="DR208" s="37" t="s">
        <v>2235</v>
      </c>
      <c r="DS208" s="22"/>
      <c r="DT208" s="6"/>
      <c r="DZ208" s="48"/>
    </row>
    <row r="209" spans="9:130">
      <c r="I209" s="22"/>
      <c r="J209" s="156" t="s">
        <v>663</v>
      </c>
      <c r="K209" s="156" t="s">
        <v>663</v>
      </c>
      <c r="L209" s="22">
        <v>21</v>
      </c>
      <c r="M209" s="22">
        <v>10</v>
      </c>
      <c r="N209" s="22">
        <v>20.5</v>
      </c>
      <c r="O209" s="22">
        <v>10</v>
      </c>
      <c r="P209" s="22">
        <v>7</v>
      </c>
      <c r="Q209" s="22">
        <v>54</v>
      </c>
      <c r="R209" s="22" t="s">
        <v>664</v>
      </c>
      <c r="S209" s="22" t="s">
        <v>665</v>
      </c>
      <c r="AI209" s="375"/>
      <c r="AJ209" s="6"/>
      <c r="AK209" s="6"/>
      <c r="AL209" s="6"/>
      <c r="AM209" s="6"/>
      <c r="AN209" s="376"/>
      <c r="AO209" s="376"/>
      <c r="AP209" s="468" t="s">
        <v>3429</v>
      </c>
      <c r="AQ209" s="376"/>
      <c r="AR209" s="376"/>
      <c r="AS209" s="376"/>
      <c r="AT209" s="376"/>
      <c r="AU209" s="376"/>
      <c r="AV209" s="376"/>
      <c r="AW209" s="6"/>
      <c r="AX209" s="6"/>
      <c r="AY209" s="6"/>
      <c r="AZ209" s="6"/>
      <c r="BA209" s="6"/>
      <c r="BB209" s="6"/>
      <c r="BC209" s="6"/>
      <c r="BD209" s="97"/>
      <c r="CJ209" s="123"/>
      <c r="CR209" s="138"/>
      <c r="CW209" s="170"/>
      <c r="DC209" s="182"/>
      <c r="DE209" s="128" t="s">
        <v>3023</v>
      </c>
      <c r="DF209" s="128">
        <f>DF208*-1</f>
        <v>0</v>
      </c>
      <c r="DG209" s="1" t="s">
        <v>2999</v>
      </c>
      <c r="DH209" s="1">
        <f>-1*DH208</f>
        <v>0</v>
      </c>
      <c r="DK209" s="182"/>
      <c r="DM209" s="2"/>
      <c r="DN209" s="37" t="s">
        <v>3669</v>
      </c>
      <c r="DO209" s="37" t="s">
        <v>3669</v>
      </c>
      <c r="DP209" s="37" t="s">
        <v>3240</v>
      </c>
      <c r="DQ209" s="37" t="s">
        <v>3670</v>
      </c>
      <c r="DR209" s="37" t="s">
        <v>2373</v>
      </c>
      <c r="DS209" s="22"/>
      <c r="DT209" s="6"/>
      <c r="DZ209" s="48"/>
    </row>
    <row r="210" spans="9:130">
      <c r="I210" s="22"/>
      <c r="J210" s="156" t="s">
        <v>666</v>
      </c>
      <c r="K210" s="156" t="s">
        <v>666</v>
      </c>
      <c r="L210" s="22">
        <v>21</v>
      </c>
      <c r="M210" s="22">
        <v>14</v>
      </c>
      <c r="N210" s="22">
        <v>28.8</v>
      </c>
      <c r="O210" s="22">
        <v>10</v>
      </c>
      <c r="P210" s="22">
        <v>0</v>
      </c>
      <c r="Q210" s="22">
        <v>25</v>
      </c>
      <c r="R210" s="22" t="s">
        <v>667</v>
      </c>
      <c r="S210" s="22" t="s">
        <v>668</v>
      </c>
      <c r="V210" s="5"/>
      <c r="W210" s="5"/>
      <c r="X210" s="283" t="s">
        <v>3112</v>
      </c>
      <c r="Y210" s="5"/>
      <c r="Z210" s="342"/>
      <c r="AA210" s="5"/>
      <c r="AB210" s="5"/>
      <c r="AC210" s="5"/>
      <c r="AD210" s="5"/>
      <c r="AE210" s="5"/>
      <c r="AF210" s="5"/>
      <c r="AG210" s="5"/>
      <c r="AI210" s="375"/>
      <c r="AJ210" s="6"/>
      <c r="AK210" s="6"/>
      <c r="AL210" s="6"/>
      <c r="AM210" s="6"/>
      <c r="AN210" s="376"/>
      <c r="AO210" s="376"/>
      <c r="AP210" s="468" t="s">
        <v>3431</v>
      </c>
      <c r="AQ210" s="376"/>
      <c r="AR210" s="376"/>
      <c r="AS210" s="376"/>
      <c r="AT210" s="376"/>
      <c r="AU210" s="376"/>
      <c r="AV210" s="376"/>
      <c r="AW210" s="6"/>
      <c r="AX210" s="6"/>
      <c r="AY210" s="6"/>
      <c r="AZ210" s="6"/>
      <c r="BA210" s="6"/>
      <c r="BB210" s="6"/>
      <c r="BC210" s="6"/>
      <c r="BD210" s="97"/>
      <c r="CJ210" s="123"/>
      <c r="CR210" s="138"/>
      <c r="CW210" s="170"/>
      <c r="DC210" s="182"/>
      <c r="DE210" s="128" t="s">
        <v>3006</v>
      </c>
      <c r="DF210" s="6">
        <f>IF(DF209=0,DF206,DF209)</f>
        <v>0</v>
      </c>
      <c r="DG210" s="1" t="s">
        <v>3007</v>
      </c>
      <c r="DH210" s="408">
        <f>IF(DF207=1,DH209,DH198)</f>
        <v>0</v>
      </c>
      <c r="DK210" s="182"/>
      <c r="DM210" s="2"/>
      <c r="DN210" s="37" t="s">
        <v>3240</v>
      </c>
      <c r="DO210" s="37" t="s">
        <v>3240</v>
      </c>
      <c r="DP210" s="37" t="s">
        <v>3240</v>
      </c>
      <c r="DQ210" s="37" t="s">
        <v>3670</v>
      </c>
      <c r="DR210" s="37" t="s">
        <v>2373</v>
      </c>
      <c r="DS210" s="22"/>
      <c r="DT210" s="6"/>
      <c r="DZ210" s="48"/>
    </row>
    <row r="211" spans="9:130">
      <c r="I211" s="24" t="s">
        <v>669</v>
      </c>
      <c r="J211" s="157" t="s">
        <v>670</v>
      </c>
      <c r="K211" s="157" t="s">
        <v>670</v>
      </c>
      <c r="L211" s="24" t="s">
        <v>39</v>
      </c>
      <c r="M211" s="24" t="s">
        <v>669</v>
      </c>
      <c r="N211" s="24" t="s">
        <v>669</v>
      </c>
      <c r="O211" s="24" t="s">
        <v>40</v>
      </c>
      <c r="P211" s="24" t="s">
        <v>671</v>
      </c>
      <c r="Q211" s="24" t="s">
        <v>672</v>
      </c>
      <c r="R211" s="24" t="s">
        <v>673</v>
      </c>
      <c r="S211" s="24" t="s">
        <v>671</v>
      </c>
      <c r="AI211" s="375"/>
      <c r="AJ211" s="6"/>
      <c r="AK211" s="6"/>
      <c r="AL211" s="6"/>
      <c r="AM211" s="6"/>
      <c r="AN211" s="376"/>
      <c r="AO211" s="376"/>
      <c r="AP211" s="468" t="s">
        <v>3432</v>
      </c>
      <c r="AQ211" s="376"/>
      <c r="AR211" s="376"/>
      <c r="AS211" s="376"/>
      <c r="AT211" s="376"/>
      <c r="AU211" s="376"/>
      <c r="AV211" s="376"/>
      <c r="AW211" s="6"/>
      <c r="AX211" s="6"/>
      <c r="AY211" s="6"/>
      <c r="AZ211" s="6"/>
      <c r="BA211" s="6"/>
      <c r="BB211" s="6"/>
      <c r="BC211" s="6"/>
      <c r="BD211" s="97"/>
      <c r="CJ211" s="123"/>
      <c r="CR211" s="138"/>
      <c r="CW211" s="170"/>
      <c r="DC211" s="182"/>
      <c r="DE211" s="145" t="s">
        <v>3024</v>
      </c>
      <c r="DF211" s="6">
        <f>DF210</f>
        <v>0</v>
      </c>
      <c r="DG211" s="1" t="s">
        <v>3288</v>
      </c>
      <c r="DH211" s="175"/>
      <c r="DK211" s="182"/>
      <c r="DM211" s="2"/>
      <c r="DN211" s="37" t="s">
        <v>2372</v>
      </c>
      <c r="DO211" s="37" t="s">
        <v>2372</v>
      </c>
      <c r="DP211" s="37" t="s">
        <v>3240</v>
      </c>
      <c r="DQ211" s="37" t="s">
        <v>3670</v>
      </c>
      <c r="DR211" s="37" t="s">
        <v>2373</v>
      </c>
      <c r="DS211" s="22"/>
      <c r="DT211" s="6"/>
      <c r="DZ211" s="48"/>
    </row>
    <row r="212" spans="9:130">
      <c r="I212" s="24" t="s">
        <v>674</v>
      </c>
      <c r="J212" s="157" t="s">
        <v>675</v>
      </c>
      <c r="K212" s="157" t="s">
        <v>675</v>
      </c>
      <c r="L212" s="24" t="s">
        <v>39</v>
      </c>
      <c r="M212" s="24" t="s">
        <v>674</v>
      </c>
      <c r="N212" s="24" t="s">
        <v>674</v>
      </c>
      <c r="O212" s="24" t="s">
        <v>40</v>
      </c>
      <c r="P212" s="24" t="s">
        <v>676</v>
      </c>
      <c r="Q212" s="24" t="s">
        <v>677</v>
      </c>
      <c r="R212" s="24" t="s">
        <v>678</v>
      </c>
      <c r="S212" s="24" t="s">
        <v>676</v>
      </c>
      <c r="AI212" s="375"/>
      <c r="AJ212" s="6"/>
      <c r="AK212" s="6"/>
      <c r="AL212" s="6"/>
      <c r="AM212" s="6"/>
      <c r="AN212" s="376"/>
      <c r="AO212" s="376"/>
      <c r="AP212" s="468" t="s">
        <v>3430</v>
      </c>
      <c r="AQ212" s="376"/>
      <c r="AR212" s="376"/>
      <c r="AS212" s="376"/>
      <c r="AT212" s="376"/>
      <c r="AU212" s="376"/>
      <c r="AV212" s="376"/>
      <c r="AW212" s="6"/>
      <c r="AX212" s="6"/>
      <c r="AY212" s="6"/>
      <c r="AZ212" s="6"/>
      <c r="BA212" s="6"/>
      <c r="BB212" s="6"/>
      <c r="BC212" s="6"/>
      <c r="BD212" s="97"/>
      <c r="CJ212" s="123"/>
      <c r="CR212" s="138"/>
      <c r="CW212" s="170"/>
      <c r="DC212" s="182"/>
      <c r="DE212" s="1" t="s">
        <v>3025</v>
      </c>
      <c r="DF212" s="190">
        <f>IF(DF211&gt;100,0,DF211)</f>
        <v>0</v>
      </c>
      <c r="DK212" s="182"/>
      <c r="DM212" s="2"/>
      <c r="DN212" s="37" t="s">
        <v>3671</v>
      </c>
      <c r="DO212" s="37" t="s">
        <v>3671</v>
      </c>
      <c r="DP212" s="37" t="s">
        <v>3241</v>
      </c>
      <c r="DQ212" s="37" t="s">
        <v>3672</v>
      </c>
      <c r="DR212" s="37" t="s">
        <v>2285</v>
      </c>
      <c r="DS212" s="22"/>
      <c r="DT212" s="175"/>
      <c r="DZ212" s="48"/>
    </row>
    <row r="213" spans="9:130">
      <c r="I213" s="22"/>
      <c r="J213" s="156" t="s">
        <v>679</v>
      </c>
      <c r="K213" s="156" t="s">
        <v>679</v>
      </c>
      <c r="L213" s="22">
        <v>2</v>
      </c>
      <c r="M213" s="22">
        <v>2</v>
      </c>
      <c r="N213" s="22">
        <v>2.8</v>
      </c>
      <c r="O213" s="22">
        <v>2</v>
      </c>
      <c r="P213" s="22">
        <v>45</v>
      </c>
      <c r="Q213" s="22">
        <v>50</v>
      </c>
      <c r="R213" s="22" t="s">
        <v>680</v>
      </c>
      <c r="S213" s="22" t="s">
        <v>681</v>
      </c>
      <c r="AI213" s="375"/>
      <c r="AJ213" s="6"/>
      <c r="AK213" s="6"/>
      <c r="AL213" s="6"/>
      <c r="AM213" s="6"/>
      <c r="AN213" s="376"/>
      <c r="AO213" s="376"/>
      <c r="AP213" s="536" t="s">
        <v>3744</v>
      </c>
      <c r="AQ213" s="376"/>
      <c r="AR213" s="376"/>
      <c r="AS213" s="376"/>
      <c r="AT213" s="376"/>
      <c r="AU213" s="376"/>
      <c r="AV213" s="376"/>
      <c r="AW213" s="6"/>
      <c r="AX213" s="6"/>
      <c r="AY213" s="6"/>
      <c r="AZ213" s="6"/>
      <c r="BA213" s="6"/>
      <c r="BB213" s="6"/>
      <c r="BC213" s="6"/>
      <c r="BD213" s="97"/>
      <c r="CJ213" s="123"/>
      <c r="CR213" s="138"/>
      <c r="CW213" s="170"/>
      <c r="DC213" s="182"/>
      <c r="DD213" s="182"/>
      <c r="DE213" s="182"/>
      <c r="DF213" s="182"/>
      <c r="DG213" s="182"/>
      <c r="DH213" s="182"/>
      <c r="DI213" s="182"/>
      <c r="DJ213" s="182"/>
      <c r="DK213" s="182"/>
      <c r="DM213" s="2"/>
      <c r="DN213" s="37" t="s">
        <v>2284</v>
      </c>
      <c r="DO213" s="37" t="s">
        <v>2284</v>
      </c>
      <c r="DP213" s="37" t="s">
        <v>3241</v>
      </c>
      <c r="DQ213" s="37" t="s">
        <v>3672</v>
      </c>
      <c r="DR213" s="37" t="s">
        <v>2285</v>
      </c>
      <c r="DS213" s="22"/>
      <c r="DT213" s="175"/>
      <c r="DZ213" s="48"/>
    </row>
    <row r="214" spans="9:130">
      <c r="I214" s="22"/>
      <c r="J214" s="156" t="s">
        <v>682</v>
      </c>
      <c r="K214" s="156" t="s">
        <v>682</v>
      </c>
      <c r="L214" s="22">
        <v>23</v>
      </c>
      <c r="M214" s="22">
        <v>3</v>
      </c>
      <c r="N214" s="22">
        <v>52.6</v>
      </c>
      <c r="O214" s="22">
        <v>3</v>
      </c>
      <c r="P214" s="22">
        <v>49</v>
      </c>
      <c r="Q214" s="22">
        <v>12</v>
      </c>
      <c r="R214" s="22" t="s">
        <v>683</v>
      </c>
      <c r="S214" s="22" t="s">
        <v>684</v>
      </c>
      <c r="AI214" s="375"/>
      <c r="AJ214" s="6"/>
      <c r="AK214" s="6"/>
      <c r="AL214" s="6"/>
      <c r="AM214" s="6"/>
      <c r="AN214" s="376"/>
      <c r="AO214" s="376"/>
      <c r="AP214" s="468" t="s">
        <v>3434</v>
      </c>
      <c r="AQ214" s="376"/>
      <c r="AR214" s="376"/>
      <c r="AS214" s="376"/>
      <c r="AT214" s="376"/>
      <c r="AU214" s="376"/>
      <c r="AV214" s="376"/>
      <c r="AW214" s="6"/>
      <c r="AX214" s="6"/>
      <c r="AY214" s="6"/>
      <c r="AZ214" s="6"/>
      <c r="BA214" s="6"/>
      <c r="BB214" s="6"/>
      <c r="BC214" s="6"/>
      <c r="BD214" s="97"/>
      <c r="CJ214" s="123"/>
      <c r="CR214" s="138"/>
      <c r="CW214" s="170"/>
      <c r="DC214" s="182"/>
      <c r="DD214" s="175"/>
      <c r="DE214" s="267" t="s">
        <v>3009</v>
      </c>
      <c r="DF214" s="57">
        <f>DF253</f>
        <v>0</v>
      </c>
      <c r="DG214" s="175"/>
      <c r="DH214" s="175"/>
      <c r="DI214" s="175"/>
      <c r="DJ214" s="175"/>
      <c r="DK214" s="182"/>
      <c r="DM214" s="2"/>
      <c r="DN214" s="37" t="s">
        <v>3673</v>
      </c>
      <c r="DO214" s="37" t="s">
        <v>3673</v>
      </c>
      <c r="DP214" s="37" t="s">
        <v>3241</v>
      </c>
      <c r="DQ214" s="37" t="s">
        <v>3672</v>
      </c>
      <c r="DR214" s="37" t="s">
        <v>2285</v>
      </c>
      <c r="DS214" s="22"/>
      <c r="DT214" s="175"/>
      <c r="DZ214" s="48"/>
    </row>
    <row r="215" spans="9:130">
      <c r="I215" s="22"/>
      <c r="J215" s="156" t="s">
        <v>685</v>
      </c>
      <c r="K215" s="156" t="s">
        <v>685</v>
      </c>
      <c r="L215" s="22">
        <v>23</v>
      </c>
      <c r="M215" s="22">
        <v>17</v>
      </c>
      <c r="N215" s="22">
        <v>9.9</v>
      </c>
      <c r="O215" s="22">
        <v>3</v>
      </c>
      <c r="P215" s="22">
        <v>16</v>
      </c>
      <c r="Q215" s="22">
        <v>56</v>
      </c>
      <c r="R215" s="22" t="s">
        <v>686</v>
      </c>
      <c r="S215" s="22" t="s">
        <v>687</v>
      </c>
      <c r="AI215" s="375"/>
      <c r="AJ215" s="6"/>
      <c r="AK215" s="6"/>
      <c r="AL215" s="6"/>
      <c r="AM215" s="6"/>
      <c r="AN215" s="376"/>
      <c r="AO215" s="376"/>
      <c r="AP215" s="469" t="s">
        <v>3436</v>
      </c>
      <c r="AQ215" s="376"/>
      <c r="AR215" s="376"/>
      <c r="AS215" s="376"/>
      <c r="AT215" s="376"/>
      <c r="AU215" s="376"/>
      <c r="AV215" s="376"/>
      <c r="AW215" s="6"/>
      <c r="AX215" s="6"/>
      <c r="AY215" s="6"/>
      <c r="AZ215" s="6"/>
      <c r="BA215" s="6"/>
      <c r="BB215" s="6"/>
      <c r="BC215" s="6"/>
      <c r="BD215" s="97"/>
      <c r="CJ215" s="123"/>
      <c r="CR215" s="138"/>
      <c r="CW215" s="170"/>
      <c r="DC215" s="182"/>
      <c r="DD215" s="404"/>
      <c r="DE215" s="404" t="s">
        <v>2946</v>
      </c>
      <c r="DF215" s="195">
        <f>IF(DF214&lt;10,0,DF214)</f>
        <v>0</v>
      </c>
      <c r="DG215" s="405" t="s">
        <v>3010</v>
      </c>
      <c r="DH215" s="404"/>
      <c r="DI215" s="404"/>
      <c r="DJ215" s="404"/>
      <c r="DK215" s="182"/>
      <c r="DM215" s="2"/>
      <c r="DN215" s="37" t="s">
        <v>3241</v>
      </c>
      <c r="DO215" s="37" t="s">
        <v>3241</v>
      </c>
      <c r="DP215" s="37" t="s">
        <v>3241</v>
      </c>
      <c r="DQ215" s="37" t="s">
        <v>3672</v>
      </c>
      <c r="DR215" s="37" t="s">
        <v>2285</v>
      </c>
      <c r="DS215" s="22"/>
      <c r="DT215" s="175"/>
      <c r="DZ215" s="48"/>
    </row>
    <row r="216" spans="9:130">
      <c r="I216" s="22"/>
      <c r="J216" s="156" t="s">
        <v>688</v>
      </c>
      <c r="K216" s="156" t="s">
        <v>688</v>
      </c>
      <c r="L216" s="22">
        <v>0</v>
      </c>
      <c r="M216" s="22">
        <v>48</v>
      </c>
      <c r="N216" s="22">
        <v>40.9</v>
      </c>
      <c r="O216" s="22">
        <v>7</v>
      </c>
      <c r="P216" s="22">
        <v>35</v>
      </c>
      <c r="Q216" s="22">
        <v>6</v>
      </c>
      <c r="R216" s="22" t="s">
        <v>689</v>
      </c>
      <c r="S216" s="22" t="s">
        <v>690</v>
      </c>
      <c r="AI216" s="375"/>
      <c r="AJ216" s="6"/>
      <c r="AK216" s="6"/>
      <c r="AL216" s="6"/>
      <c r="AM216" s="6"/>
      <c r="AN216" s="376"/>
      <c r="AO216" s="376"/>
      <c r="AP216" s="468" t="s">
        <v>3435</v>
      </c>
      <c r="AQ216" s="376"/>
      <c r="AR216" s="376"/>
      <c r="AS216" s="376"/>
      <c r="AT216" s="376"/>
      <c r="AU216" s="376"/>
      <c r="AV216" s="376"/>
      <c r="AW216" s="6"/>
      <c r="AX216" s="6"/>
      <c r="AY216" s="6"/>
      <c r="AZ216" s="6"/>
      <c r="BA216" s="6"/>
      <c r="BB216" s="6"/>
      <c r="BC216" s="6"/>
      <c r="BD216" s="97"/>
      <c r="CJ216" s="123"/>
      <c r="CR216" s="138"/>
      <c r="CW216" s="170"/>
      <c r="DC216" s="182"/>
      <c r="DE216" s="1" t="s">
        <v>2944</v>
      </c>
      <c r="DF216" s="406">
        <f>IF(DF215&lt;100,DF215,0)</f>
        <v>0</v>
      </c>
      <c r="DG216" s="1" t="s">
        <v>2942</v>
      </c>
      <c r="DH216" s="407">
        <f t="shared" ref="DH216:DH224" si="14">IF(DF217=0,DF216,0)</f>
        <v>0</v>
      </c>
      <c r="DI216" s="1" t="s">
        <v>2947</v>
      </c>
      <c r="DJ216" s="170">
        <f>IF(DH216&gt;0,90,0)</f>
        <v>0</v>
      </c>
      <c r="DK216" s="182"/>
      <c r="DM216" s="2"/>
      <c r="DN216" s="37" t="s">
        <v>3674</v>
      </c>
      <c r="DO216" s="37" t="s">
        <v>3674</v>
      </c>
      <c r="DP216" s="37" t="s">
        <v>2325</v>
      </c>
      <c r="DQ216" s="37" t="s">
        <v>3675</v>
      </c>
      <c r="DR216" s="37" t="s">
        <v>2326</v>
      </c>
      <c r="DS216" s="22"/>
      <c r="DT216" s="6"/>
      <c r="DZ216" s="48"/>
    </row>
    <row r="217" spans="9:130">
      <c r="I217" s="22"/>
      <c r="J217" s="156" t="s">
        <v>691</v>
      </c>
      <c r="K217" s="156" t="s">
        <v>691</v>
      </c>
      <c r="L217" s="22">
        <v>1</v>
      </c>
      <c r="M217" s="22">
        <v>2</v>
      </c>
      <c r="N217" s="22">
        <v>56.6</v>
      </c>
      <c r="O217" s="22">
        <v>7</v>
      </c>
      <c r="P217" s="22">
        <v>53</v>
      </c>
      <c r="Q217" s="22">
        <v>24</v>
      </c>
      <c r="R217" s="22" t="s">
        <v>692</v>
      </c>
      <c r="S217" s="22" t="s">
        <v>693</v>
      </c>
      <c r="AI217" s="375"/>
      <c r="AJ217" s="6"/>
      <c r="AK217" s="6"/>
      <c r="AL217" s="6"/>
      <c r="AM217" s="6"/>
      <c r="AN217" s="376"/>
      <c r="AO217" s="376"/>
      <c r="AP217" s="468" t="s">
        <v>3433</v>
      </c>
      <c r="AQ217" s="376"/>
      <c r="AR217" s="376"/>
      <c r="AS217" s="376"/>
      <c r="AT217" s="376"/>
      <c r="AU217" s="376"/>
      <c r="AV217" s="376"/>
      <c r="AW217" s="6"/>
      <c r="AX217" s="6"/>
      <c r="AY217" s="6"/>
      <c r="AZ217" s="6"/>
      <c r="BA217" s="6"/>
      <c r="BB217" s="6"/>
      <c r="BC217" s="6"/>
      <c r="BD217" s="97"/>
      <c r="CJ217" s="123"/>
      <c r="CR217" s="138"/>
      <c r="CW217" s="170"/>
      <c r="DC217" s="182"/>
      <c r="DE217" s="1" t="s">
        <v>2948</v>
      </c>
      <c r="DF217" s="406">
        <f>IF(DF215&lt;90,DF215,0)</f>
        <v>0</v>
      </c>
      <c r="DG217" s="1" t="s">
        <v>2942</v>
      </c>
      <c r="DH217" s="407">
        <f t="shared" si="14"/>
        <v>0</v>
      </c>
      <c r="DI217" s="1" t="s">
        <v>2949</v>
      </c>
      <c r="DJ217" s="170">
        <f>IF(DH217&gt;0,80,0)</f>
        <v>0</v>
      </c>
      <c r="DK217" s="182"/>
      <c r="DM217" s="2"/>
      <c r="DN217" s="37" t="s">
        <v>2325</v>
      </c>
      <c r="DO217" s="37" t="s">
        <v>2325</v>
      </c>
      <c r="DP217" s="37" t="s">
        <v>2325</v>
      </c>
      <c r="DQ217" s="37" t="s">
        <v>3675</v>
      </c>
      <c r="DR217" s="37" t="s">
        <v>2326</v>
      </c>
      <c r="DS217" s="22"/>
      <c r="DT217" s="6"/>
      <c r="DZ217" s="48"/>
    </row>
    <row r="218" spans="9:130">
      <c r="I218" s="22"/>
      <c r="J218" s="156" t="s">
        <v>694</v>
      </c>
      <c r="K218" s="156" t="s">
        <v>694</v>
      </c>
      <c r="L218" s="22">
        <v>1</v>
      </c>
      <c r="M218" s="22">
        <v>31</v>
      </c>
      <c r="N218" s="22">
        <v>29</v>
      </c>
      <c r="O218" s="22">
        <v>15</v>
      </c>
      <c r="P218" s="22">
        <v>20</v>
      </c>
      <c r="Q218" s="22">
        <v>45</v>
      </c>
      <c r="R218" s="22" t="s">
        <v>695</v>
      </c>
      <c r="S218" s="22" t="s">
        <v>696</v>
      </c>
      <c r="AI218" s="375"/>
      <c r="AJ218" s="6"/>
      <c r="AK218" s="6"/>
      <c r="AL218" s="6"/>
      <c r="AM218" s="6"/>
      <c r="AN218" s="376"/>
      <c r="AO218" s="376"/>
      <c r="AP218" s="468" t="s">
        <v>3437</v>
      </c>
      <c r="AQ218" s="376"/>
      <c r="AR218" s="376"/>
      <c r="AS218" s="376"/>
      <c r="AT218" s="376"/>
      <c r="AU218" s="376"/>
      <c r="AV218" s="376"/>
      <c r="AW218" s="6"/>
      <c r="AX218" s="6"/>
      <c r="AY218" s="6"/>
      <c r="AZ218" s="6"/>
      <c r="BA218" s="6"/>
      <c r="BB218" s="6"/>
      <c r="BC218" s="6"/>
      <c r="BD218" s="97"/>
      <c r="CJ218" s="123"/>
      <c r="CR218" s="138"/>
      <c r="CW218" s="170"/>
      <c r="DC218" s="182"/>
      <c r="DE218" s="1" t="s">
        <v>2950</v>
      </c>
      <c r="DF218" s="406">
        <f>IF(DF215&lt;80,DF215,0)</f>
        <v>0</v>
      </c>
      <c r="DG218" s="1" t="s">
        <v>2942</v>
      </c>
      <c r="DH218" s="407">
        <f t="shared" si="14"/>
        <v>0</v>
      </c>
      <c r="DI218" s="1" t="s">
        <v>2951</v>
      </c>
      <c r="DJ218" s="170">
        <f>IF(DH218&gt;0,70,0)</f>
        <v>0</v>
      </c>
      <c r="DK218" s="182"/>
      <c r="DM218" s="2"/>
      <c r="DN218" s="37" t="s">
        <v>3676</v>
      </c>
      <c r="DO218" s="37" t="s">
        <v>3676</v>
      </c>
      <c r="DP218" s="37" t="s">
        <v>3242</v>
      </c>
      <c r="DQ218" s="37" t="s">
        <v>3677</v>
      </c>
      <c r="DR218" s="37" t="s">
        <v>2390</v>
      </c>
      <c r="DS218" s="22"/>
      <c r="DT218" s="6"/>
      <c r="DZ218" s="48"/>
    </row>
    <row r="219" spans="9:130">
      <c r="I219" s="22"/>
      <c r="J219" s="156" t="s">
        <v>697</v>
      </c>
      <c r="K219" s="156" t="s">
        <v>697</v>
      </c>
      <c r="L219" s="22">
        <v>23</v>
      </c>
      <c r="M219" s="22">
        <v>27</v>
      </c>
      <c r="N219" s="22">
        <v>58.1</v>
      </c>
      <c r="O219" s="22">
        <v>6</v>
      </c>
      <c r="P219" s="22">
        <v>22</v>
      </c>
      <c r="Q219" s="22">
        <v>44</v>
      </c>
      <c r="R219" s="22" t="s">
        <v>698</v>
      </c>
      <c r="S219" s="22" t="s">
        <v>699</v>
      </c>
      <c r="AI219" s="375"/>
      <c r="AJ219" s="6"/>
      <c r="AK219" s="6"/>
      <c r="AL219" s="6"/>
      <c r="AM219" s="6"/>
      <c r="AN219" s="376"/>
      <c r="AO219" s="376"/>
      <c r="AP219" s="471" t="s">
        <v>3438</v>
      </c>
      <c r="AQ219" s="376"/>
      <c r="AR219" s="376"/>
      <c r="AS219" s="376"/>
      <c r="AT219" s="376"/>
      <c r="AU219" s="376"/>
      <c r="AV219" s="376"/>
      <c r="AW219" s="6"/>
      <c r="AX219" s="6"/>
      <c r="AY219" s="6"/>
      <c r="AZ219" s="6"/>
      <c r="BA219" s="6"/>
      <c r="BB219" s="6"/>
      <c r="BC219" s="6"/>
      <c r="BD219" s="97"/>
      <c r="CJ219" s="123"/>
      <c r="CR219" s="138"/>
      <c r="CW219" s="170"/>
      <c r="DC219" s="182"/>
      <c r="DE219" s="1" t="s">
        <v>2952</v>
      </c>
      <c r="DF219" s="406">
        <f>IF(DF215&lt;70,DF215,0)</f>
        <v>0</v>
      </c>
      <c r="DG219" s="1" t="s">
        <v>2942</v>
      </c>
      <c r="DH219" s="407">
        <f t="shared" si="14"/>
        <v>0</v>
      </c>
      <c r="DI219" s="1" t="s">
        <v>2953</v>
      </c>
      <c r="DJ219" s="170">
        <f>IF(DH219&gt;0,60,0)</f>
        <v>0</v>
      </c>
      <c r="DK219" s="182"/>
      <c r="DM219" s="2"/>
      <c r="DN219" s="37" t="s">
        <v>2389</v>
      </c>
      <c r="DO219" s="37" t="s">
        <v>2389</v>
      </c>
      <c r="DP219" s="37" t="s">
        <v>3242</v>
      </c>
      <c r="DQ219" s="37" t="s">
        <v>3677</v>
      </c>
      <c r="DR219" s="37" t="s">
        <v>2390</v>
      </c>
      <c r="DS219" s="22"/>
      <c r="DT219" s="6"/>
      <c r="DZ219" s="48"/>
    </row>
    <row r="220" spans="9:130">
      <c r="I220" s="22"/>
      <c r="J220" s="156" t="s">
        <v>700</v>
      </c>
      <c r="K220" s="156" t="s">
        <v>700</v>
      </c>
      <c r="L220" s="22">
        <v>23</v>
      </c>
      <c r="M220" s="22">
        <v>39</v>
      </c>
      <c r="N220" s="22">
        <v>57</v>
      </c>
      <c r="O220" s="22">
        <v>5</v>
      </c>
      <c r="P220" s="22">
        <v>37</v>
      </c>
      <c r="Q220" s="22">
        <v>35</v>
      </c>
      <c r="R220" s="22" t="s">
        <v>701</v>
      </c>
      <c r="S220" s="22" t="s">
        <v>702</v>
      </c>
      <c r="AI220" s="375"/>
      <c r="AJ220" s="6"/>
      <c r="AK220" s="6"/>
      <c r="AL220" s="6"/>
      <c r="AM220" s="6"/>
      <c r="AN220" s="376"/>
      <c r="AO220" s="376"/>
      <c r="AP220" s="471" t="s">
        <v>3439</v>
      </c>
      <c r="AQ220" s="376"/>
      <c r="AR220" s="376"/>
      <c r="AS220" s="376"/>
      <c r="AT220" s="376"/>
      <c r="AU220" s="376"/>
      <c r="AV220" s="376"/>
      <c r="AW220" s="6"/>
      <c r="AX220" s="6"/>
      <c r="AY220" s="6"/>
      <c r="AZ220" s="6"/>
      <c r="BA220" s="6"/>
      <c r="BB220" s="6"/>
      <c r="BC220" s="6"/>
      <c r="BD220" s="97"/>
      <c r="CJ220" s="123"/>
      <c r="CR220" s="138"/>
      <c r="CW220" s="170"/>
      <c r="DC220" s="182"/>
      <c r="DE220" s="1" t="s">
        <v>2954</v>
      </c>
      <c r="DF220" s="406">
        <f>IF(DF215&lt;60,DF215,0)</f>
        <v>0</v>
      </c>
      <c r="DG220" s="1" t="s">
        <v>2942</v>
      </c>
      <c r="DH220" s="407">
        <f t="shared" si="14"/>
        <v>0</v>
      </c>
      <c r="DI220" s="1" t="s">
        <v>2955</v>
      </c>
      <c r="DJ220" s="170">
        <f>IF(DH220&gt;0,50,0)</f>
        <v>0</v>
      </c>
      <c r="DK220" s="182"/>
      <c r="DM220" s="2"/>
      <c r="DN220" s="37" t="s">
        <v>3678</v>
      </c>
      <c r="DO220" s="37" t="s">
        <v>3678</v>
      </c>
      <c r="DP220" s="37" t="s">
        <v>3242</v>
      </c>
      <c r="DQ220" s="37" t="s">
        <v>3677</v>
      </c>
      <c r="DR220" s="37" t="s">
        <v>2390</v>
      </c>
      <c r="DS220" s="22"/>
      <c r="DT220" s="6"/>
      <c r="DZ220" s="48"/>
    </row>
    <row r="221" spans="9:130">
      <c r="I221" s="22"/>
      <c r="J221" s="156" t="s">
        <v>703</v>
      </c>
      <c r="K221" s="156" t="s">
        <v>703</v>
      </c>
      <c r="L221" s="22">
        <v>23</v>
      </c>
      <c r="M221" s="22">
        <v>26</v>
      </c>
      <c r="N221" s="22">
        <v>56</v>
      </c>
      <c r="O221" s="22">
        <v>1</v>
      </c>
      <c r="P221" s="22">
        <v>15</v>
      </c>
      <c r="Q221" s="22">
        <v>20</v>
      </c>
      <c r="R221" s="22" t="s">
        <v>704</v>
      </c>
      <c r="S221" s="22" t="s">
        <v>705</v>
      </c>
      <c r="AI221" s="375"/>
      <c r="AJ221" s="6"/>
      <c r="AK221" s="6"/>
      <c r="AL221" s="6"/>
      <c r="AM221" s="6"/>
      <c r="AN221" s="376"/>
      <c r="AO221" s="376"/>
      <c r="AP221" s="73"/>
      <c r="AQ221" s="536" t="s">
        <v>3742</v>
      </c>
      <c r="AR221" s="376"/>
      <c r="AS221" s="376"/>
      <c r="AT221" s="376"/>
      <c r="AU221" s="376"/>
      <c r="AV221" s="376"/>
      <c r="AW221" s="6"/>
      <c r="AX221" s="6"/>
      <c r="AY221" s="6"/>
      <c r="AZ221" s="6"/>
      <c r="BA221" s="6"/>
      <c r="BB221" s="6"/>
      <c r="BC221" s="6"/>
      <c r="BD221" s="97"/>
      <c r="CJ221" s="123"/>
      <c r="CR221" s="138"/>
      <c r="CW221" s="170"/>
      <c r="DC221" s="182"/>
      <c r="DE221" s="1" t="s">
        <v>2956</v>
      </c>
      <c r="DF221" s="406">
        <f>IF(DF215&lt;50,DF215,0)</f>
        <v>0</v>
      </c>
      <c r="DG221" s="1" t="s">
        <v>2942</v>
      </c>
      <c r="DH221" s="407">
        <f t="shared" si="14"/>
        <v>0</v>
      </c>
      <c r="DI221" s="1" t="s">
        <v>2957</v>
      </c>
      <c r="DJ221" s="170">
        <f>IF(DH221&gt;0,40,0)</f>
        <v>0</v>
      </c>
      <c r="DK221" s="182"/>
      <c r="DM221" s="2"/>
      <c r="DN221" s="37" t="s">
        <v>3242</v>
      </c>
      <c r="DO221" s="37" t="s">
        <v>3242</v>
      </c>
      <c r="DP221" s="37" t="s">
        <v>3242</v>
      </c>
      <c r="DQ221" s="37" t="s">
        <v>3677</v>
      </c>
      <c r="DR221" s="37" t="s">
        <v>2390</v>
      </c>
      <c r="DS221" s="22"/>
      <c r="DT221" s="6"/>
      <c r="DZ221" s="48"/>
    </row>
    <row r="222" spans="9:130">
      <c r="I222" s="22"/>
      <c r="J222" s="156" t="s">
        <v>706</v>
      </c>
      <c r="K222" s="156" t="s">
        <v>706</v>
      </c>
      <c r="L222" s="22">
        <v>23</v>
      </c>
      <c r="M222" s="22">
        <v>42</v>
      </c>
      <c r="N222" s="22">
        <v>2.8</v>
      </c>
      <c r="O222" s="22">
        <v>1</v>
      </c>
      <c r="P222" s="22">
        <v>46</v>
      </c>
      <c r="Q222" s="22">
        <v>48</v>
      </c>
      <c r="R222" s="22" t="s">
        <v>707</v>
      </c>
      <c r="S222" s="22" t="s">
        <v>708</v>
      </c>
      <c r="AI222" s="375"/>
      <c r="AJ222" s="6"/>
      <c r="AK222" s="6"/>
      <c r="AL222" s="6"/>
      <c r="AM222" s="6"/>
      <c r="AN222" s="376"/>
      <c r="AO222" s="376"/>
      <c r="AP222" s="535" t="s">
        <v>3745</v>
      </c>
      <c r="AQ222" s="472"/>
      <c r="AR222" s="376"/>
      <c r="AS222" s="376"/>
      <c r="AT222" s="376"/>
      <c r="AU222" s="376"/>
      <c r="AV222" s="376"/>
      <c r="AW222" s="6"/>
      <c r="AX222" s="6"/>
      <c r="AY222" s="6"/>
      <c r="AZ222" s="6"/>
      <c r="BA222" s="6"/>
      <c r="BB222" s="6"/>
      <c r="BC222" s="6"/>
      <c r="BD222" s="97"/>
      <c r="CJ222" s="123"/>
      <c r="CR222" s="138"/>
      <c r="CW222" s="170"/>
      <c r="DC222" s="182"/>
      <c r="DE222" s="1" t="s">
        <v>2958</v>
      </c>
      <c r="DF222" s="406">
        <f>IF(DF215&lt;40,DF215,0)</f>
        <v>0</v>
      </c>
      <c r="DG222" s="1" t="s">
        <v>2942</v>
      </c>
      <c r="DH222" s="407">
        <f t="shared" si="14"/>
        <v>0</v>
      </c>
      <c r="DI222" s="1" t="s">
        <v>2959</v>
      </c>
      <c r="DJ222" s="170">
        <f>IF(DH222&gt;0,30,0)</f>
        <v>0</v>
      </c>
      <c r="DK222" s="182"/>
      <c r="DM222" s="2"/>
      <c r="DN222" s="37" t="s">
        <v>3679</v>
      </c>
      <c r="DO222" s="37" t="s">
        <v>3679</v>
      </c>
      <c r="DP222" s="37" t="s">
        <v>2400</v>
      </c>
      <c r="DQ222" s="37" t="s">
        <v>3680</v>
      </c>
      <c r="DR222" s="37" t="s">
        <v>2401</v>
      </c>
      <c r="DS222" s="22"/>
      <c r="DT222" s="6"/>
      <c r="DZ222" s="48"/>
    </row>
    <row r="223" spans="9:130">
      <c r="I223" s="22"/>
      <c r="J223" s="156" t="s">
        <v>709</v>
      </c>
      <c r="K223" s="156" t="s">
        <v>709</v>
      </c>
      <c r="L223" s="22">
        <v>1</v>
      </c>
      <c r="M223" s="22">
        <v>30</v>
      </c>
      <c r="N223" s="22">
        <v>11.1</v>
      </c>
      <c r="O223" s="22">
        <v>6</v>
      </c>
      <c r="P223" s="22">
        <v>8</v>
      </c>
      <c r="Q223" s="22">
        <v>38</v>
      </c>
      <c r="R223" s="22" t="s">
        <v>710</v>
      </c>
      <c r="S223" s="22" t="s">
        <v>711</v>
      </c>
      <c r="AI223" s="375"/>
      <c r="AJ223" s="6"/>
      <c r="AK223" s="6"/>
      <c r="AL223" s="6"/>
      <c r="AM223" s="6"/>
      <c r="AN223" s="376"/>
      <c r="AO223" s="376"/>
      <c r="AP223" s="481" t="s">
        <v>3462</v>
      </c>
      <c r="AQ223" s="472"/>
      <c r="AR223" s="376"/>
      <c r="AS223" s="376"/>
      <c r="AT223" s="376"/>
      <c r="AU223" s="376"/>
      <c r="AV223" s="376"/>
      <c r="AW223" s="6"/>
      <c r="AX223" s="6"/>
      <c r="AY223" s="6"/>
      <c r="AZ223" s="6"/>
      <c r="BA223" s="6"/>
      <c r="BB223" s="6"/>
      <c r="BC223" s="6"/>
      <c r="BD223" s="97"/>
      <c r="CJ223" s="123"/>
      <c r="CR223" s="138"/>
      <c r="CW223" s="170"/>
      <c r="DC223" s="182"/>
      <c r="DE223" s="1" t="s">
        <v>2960</v>
      </c>
      <c r="DF223" s="406">
        <f>IF(DF215&lt;30,DF215,0)</f>
        <v>0</v>
      </c>
      <c r="DG223" s="1" t="s">
        <v>2942</v>
      </c>
      <c r="DH223" s="407">
        <f t="shared" si="14"/>
        <v>0</v>
      </c>
      <c r="DI223" s="1" t="s">
        <v>2961</v>
      </c>
      <c r="DJ223" s="170">
        <f>IF(DH223&gt;0,20,0)</f>
        <v>0</v>
      </c>
      <c r="DK223" s="182"/>
      <c r="DM223" s="2"/>
      <c r="DN223" s="37" t="s">
        <v>3243</v>
      </c>
      <c r="DO223" s="37" t="s">
        <v>3243</v>
      </c>
      <c r="DP223" s="37" t="s">
        <v>2400</v>
      </c>
      <c r="DQ223" s="37" t="s">
        <v>3680</v>
      </c>
      <c r="DR223" s="37" t="s">
        <v>2401</v>
      </c>
      <c r="DS223" s="22"/>
      <c r="DT223" s="6"/>
      <c r="DZ223" s="48"/>
    </row>
    <row r="224" spans="9:130">
      <c r="I224" s="22"/>
      <c r="J224" s="156" t="s">
        <v>712</v>
      </c>
      <c r="K224" s="156" t="s">
        <v>712</v>
      </c>
      <c r="L224" s="22">
        <v>1</v>
      </c>
      <c r="M224" s="22">
        <v>41</v>
      </c>
      <c r="N224" s="22">
        <v>25.9</v>
      </c>
      <c r="O224" s="22">
        <v>5</v>
      </c>
      <c r="P224" s="22">
        <v>29</v>
      </c>
      <c r="Q224" s="22">
        <v>15</v>
      </c>
      <c r="R224" s="22" t="s">
        <v>713</v>
      </c>
      <c r="S224" s="22" t="s">
        <v>714</v>
      </c>
      <c r="AI224" s="375"/>
      <c r="AJ224" s="6"/>
      <c r="AK224" s="6"/>
      <c r="AL224" s="6"/>
      <c r="AM224" s="6"/>
      <c r="AN224" s="376"/>
      <c r="AO224" s="376"/>
      <c r="AP224" s="481" t="s">
        <v>3463</v>
      </c>
      <c r="AQ224" s="472"/>
      <c r="AR224" s="376"/>
      <c r="AS224" s="376"/>
      <c r="AT224" s="376"/>
      <c r="AU224" s="376"/>
      <c r="AV224" s="376"/>
      <c r="AW224" s="6"/>
      <c r="AX224" s="6"/>
      <c r="AY224" s="6"/>
      <c r="AZ224" s="6"/>
      <c r="BA224" s="6"/>
      <c r="BB224" s="6"/>
      <c r="BC224" s="6"/>
      <c r="BD224" s="97"/>
      <c r="CJ224" s="123"/>
      <c r="CR224" s="138"/>
      <c r="CW224" s="170"/>
      <c r="DC224" s="182"/>
      <c r="DE224" s="1" t="s">
        <v>2962</v>
      </c>
      <c r="DF224" s="406">
        <f>IF(DF215&lt;20,DF215,0)</f>
        <v>0</v>
      </c>
      <c r="DG224" s="1" t="s">
        <v>2942</v>
      </c>
      <c r="DH224" s="407">
        <f t="shared" si="14"/>
        <v>0</v>
      </c>
      <c r="DI224" s="1" t="s">
        <v>2963</v>
      </c>
      <c r="DJ224" s="170">
        <f>IF(DH224&gt;0,10,0)</f>
        <v>0</v>
      </c>
      <c r="DK224" s="182"/>
      <c r="DM224" s="2"/>
      <c r="DN224" s="37" t="s">
        <v>3681</v>
      </c>
      <c r="DO224" s="37" t="s">
        <v>3681</v>
      </c>
      <c r="DP224" s="37" t="s">
        <v>2400</v>
      </c>
      <c r="DQ224" s="37" t="s">
        <v>3680</v>
      </c>
      <c r="DR224" s="37" t="s">
        <v>2401</v>
      </c>
      <c r="DS224" s="22"/>
      <c r="DT224" s="6"/>
      <c r="DZ224" s="48"/>
    </row>
    <row r="225" spans="9:130">
      <c r="I225" s="22"/>
      <c r="J225" s="156" t="s">
        <v>715</v>
      </c>
      <c r="K225" s="156" t="s">
        <v>715</v>
      </c>
      <c r="L225" s="22">
        <v>1</v>
      </c>
      <c r="M225" s="22">
        <v>45</v>
      </c>
      <c r="N225" s="22">
        <v>23.6</v>
      </c>
      <c r="O225" s="22">
        <v>9</v>
      </c>
      <c r="P225" s="22">
        <v>9</v>
      </c>
      <c r="Q225" s="22">
        <v>28</v>
      </c>
      <c r="R225" s="22" t="s">
        <v>716</v>
      </c>
      <c r="S225" s="22" t="s">
        <v>717</v>
      </c>
      <c r="AI225" s="375"/>
      <c r="AJ225" s="6"/>
      <c r="AK225" s="6"/>
      <c r="AL225" s="6"/>
      <c r="AM225" s="6"/>
      <c r="AN225" s="376"/>
      <c r="AO225" s="376"/>
      <c r="AP225" s="594" t="s">
        <v>3440</v>
      </c>
      <c r="AQ225" s="472"/>
      <c r="AR225" s="376"/>
      <c r="AS225" s="376"/>
      <c r="AT225" s="376"/>
      <c r="AU225" s="376"/>
      <c r="AV225" s="376"/>
      <c r="AW225" s="6"/>
      <c r="AX225" s="6"/>
      <c r="AY225" s="6"/>
      <c r="AZ225" s="6"/>
      <c r="BA225" s="6"/>
      <c r="BB225" s="6"/>
      <c r="BC225" s="6"/>
      <c r="BD225" s="97"/>
      <c r="CJ225" s="123"/>
      <c r="CR225" s="138"/>
      <c r="CW225" s="170"/>
      <c r="DC225" s="182"/>
      <c r="DE225" s="1" t="s">
        <v>2964</v>
      </c>
      <c r="DF225" s="406">
        <f>IF(DF215&lt;10,DF215,0)</f>
        <v>0</v>
      </c>
      <c r="DG225" s="1" t="s">
        <v>2943</v>
      </c>
      <c r="DH225" s="407">
        <f>DH216+DH217+DH218+DH219+DH220+DH221+DH222+DH223+DH224</f>
        <v>0</v>
      </c>
      <c r="DI225" s="1" t="s">
        <v>2943</v>
      </c>
      <c r="DJ225" s="170">
        <f>DJ216+DJ217+DJ218+DJ219+DJ220+DJ221+DJ222+DJ223+DJ224</f>
        <v>0</v>
      </c>
      <c r="DK225" s="182"/>
      <c r="DM225" s="2"/>
      <c r="DN225" s="37" t="s">
        <v>2400</v>
      </c>
      <c r="DO225" s="37" t="s">
        <v>2400</v>
      </c>
      <c r="DP225" s="37" t="s">
        <v>2400</v>
      </c>
      <c r="DQ225" s="37" t="s">
        <v>3680</v>
      </c>
      <c r="DR225" s="37" t="s">
        <v>2401</v>
      </c>
      <c r="DS225" s="22"/>
      <c r="DT225" s="6"/>
      <c r="DZ225" s="48"/>
    </row>
    <row r="226" spans="9:130">
      <c r="I226" s="22"/>
      <c r="J226" s="156" t="s">
        <v>718</v>
      </c>
      <c r="K226" s="156" t="s">
        <v>718</v>
      </c>
      <c r="L226" s="22">
        <v>23</v>
      </c>
      <c r="M226" s="22">
        <v>59</v>
      </c>
      <c r="N226" s="22">
        <v>18.7</v>
      </c>
      <c r="O226" s="22">
        <v>6</v>
      </c>
      <c r="P226" s="22">
        <v>48</v>
      </c>
      <c r="Q226" s="22">
        <v>48</v>
      </c>
      <c r="R226" s="22" t="s">
        <v>719</v>
      </c>
      <c r="S226" s="22" t="s">
        <v>720</v>
      </c>
      <c r="AI226" s="375"/>
      <c r="AJ226" s="6"/>
      <c r="AK226" s="6"/>
      <c r="AL226" s="6"/>
      <c r="AM226" s="6"/>
      <c r="AN226" s="376"/>
      <c r="AO226" s="376"/>
      <c r="AP226" s="473" t="s">
        <v>3441</v>
      </c>
      <c r="AQ226" s="472"/>
      <c r="AR226" s="376"/>
      <c r="AS226" s="376"/>
      <c r="AT226" s="376"/>
      <c r="AU226" s="376"/>
      <c r="AV226" s="376"/>
      <c r="AW226" s="6"/>
      <c r="AX226" s="6"/>
      <c r="AY226" s="6"/>
      <c r="AZ226" s="6"/>
      <c r="BA226" s="6"/>
      <c r="BB226" s="6"/>
      <c r="BC226" s="6"/>
      <c r="BD226" s="97"/>
      <c r="CJ226" s="123"/>
      <c r="CR226" s="138"/>
      <c r="CW226" s="170"/>
      <c r="DC226" s="182"/>
      <c r="DG226" s="1" t="s">
        <v>2945</v>
      </c>
      <c r="DH226" s="408">
        <f>DH225-DJ225</f>
        <v>0</v>
      </c>
      <c r="DK226" s="182"/>
      <c r="DM226" s="2"/>
      <c r="DN226" s="37" t="s">
        <v>3682</v>
      </c>
      <c r="DO226" s="37" t="s">
        <v>3682</v>
      </c>
      <c r="DP226" s="37" t="s">
        <v>2405</v>
      </c>
      <c r="DQ226" s="37" t="s">
        <v>3683</v>
      </c>
      <c r="DR226" s="37" t="s">
        <v>2406</v>
      </c>
      <c r="DS226" s="22"/>
      <c r="DT226" s="6"/>
      <c r="DZ226" s="48"/>
    </row>
    <row r="227" spans="9:130">
      <c r="I227" s="24" t="s">
        <v>721</v>
      </c>
      <c r="J227" s="157" t="s">
        <v>722</v>
      </c>
      <c r="K227" s="157" t="s">
        <v>722</v>
      </c>
      <c r="L227" s="24" t="s">
        <v>39</v>
      </c>
      <c r="M227" s="24" t="s">
        <v>723</v>
      </c>
      <c r="N227" s="24" t="s">
        <v>724</v>
      </c>
      <c r="O227" s="24" t="s">
        <v>40</v>
      </c>
      <c r="P227" s="24" t="s">
        <v>725</v>
      </c>
      <c r="Q227" s="24" t="s">
        <v>726</v>
      </c>
      <c r="R227" s="24" t="s">
        <v>727</v>
      </c>
      <c r="S227" s="27" t="s">
        <v>725</v>
      </c>
      <c r="AI227" s="375"/>
      <c r="AJ227" s="6"/>
      <c r="AK227" s="6"/>
      <c r="AL227" s="6"/>
      <c r="AM227" s="6"/>
      <c r="AN227" s="376"/>
      <c r="AO227" s="376"/>
      <c r="AP227" s="481" t="s">
        <v>3464</v>
      </c>
      <c r="AQ227" s="472"/>
      <c r="AR227" s="376"/>
      <c r="AS227" s="376"/>
      <c r="AT227" s="376"/>
      <c r="AU227" s="376"/>
      <c r="AV227" s="376"/>
      <c r="AW227" s="6"/>
      <c r="AX227" s="6"/>
      <c r="AY227" s="6"/>
      <c r="AZ227" s="6"/>
      <c r="BA227" s="6"/>
      <c r="BB227" s="6"/>
      <c r="BC227" s="6"/>
      <c r="BD227" s="97"/>
      <c r="CJ227" s="123"/>
      <c r="CR227" s="138"/>
      <c r="CW227" s="170"/>
      <c r="DC227" s="182"/>
      <c r="DD227" s="175"/>
      <c r="DE227" s="175" t="s">
        <v>3011</v>
      </c>
      <c r="DF227" s="65">
        <f>DF253</f>
        <v>0</v>
      </c>
      <c r="DH227" s="175"/>
      <c r="DK227" s="182"/>
      <c r="DM227" s="2"/>
      <c r="DN227" s="37" t="s">
        <v>2405</v>
      </c>
      <c r="DO227" s="37" t="s">
        <v>2405</v>
      </c>
      <c r="DP227" s="37" t="s">
        <v>2405</v>
      </c>
      <c r="DQ227" s="37" t="s">
        <v>3683</v>
      </c>
      <c r="DR227" s="37" t="s">
        <v>2406</v>
      </c>
      <c r="DS227" s="22"/>
      <c r="DT227" s="6"/>
      <c r="DZ227" s="48"/>
    </row>
    <row r="228" spans="9:130">
      <c r="I228" s="22"/>
      <c r="J228" s="156" t="s">
        <v>728</v>
      </c>
      <c r="K228" s="156" t="s">
        <v>728</v>
      </c>
      <c r="L228" s="22">
        <v>22</v>
      </c>
      <c r="M228" s="22">
        <v>57</v>
      </c>
      <c r="N228" s="22">
        <v>39.1</v>
      </c>
      <c r="O228" s="22">
        <v>-29</v>
      </c>
      <c r="P228" s="22">
        <v>-37</v>
      </c>
      <c r="Q228" s="22">
        <v>-20</v>
      </c>
      <c r="R228" s="22" t="s">
        <v>729</v>
      </c>
      <c r="S228" s="23" t="s">
        <v>730</v>
      </c>
      <c r="AI228" s="375"/>
      <c r="AJ228" s="6"/>
      <c r="AK228" s="6"/>
      <c r="AL228" s="6"/>
      <c r="AM228" s="6"/>
      <c r="AN228" s="376"/>
      <c r="AO228" s="376"/>
      <c r="AP228" s="473" t="s">
        <v>3442</v>
      </c>
      <c r="AQ228" s="472"/>
      <c r="AR228" s="376"/>
      <c r="AS228" s="376"/>
      <c r="AT228" s="376"/>
      <c r="AU228" s="376"/>
      <c r="AV228" s="376"/>
      <c r="AW228" s="6"/>
      <c r="AX228" s="6"/>
      <c r="AY228" s="6"/>
      <c r="AZ228" s="6"/>
      <c r="BA228" s="6"/>
      <c r="BB228" s="6"/>
      <c r="BC228" s="6"/>
      <c r="BD228" s="97"/>
      <c r="CR228" s="138"/>
      <c r="CW228" s="170"/>
      <c r="DC228" s="182"/>
      <c r="DE228" s="404" t="s">
        <v>3012</v>
      </c>
      <c r="DF228" s="195">
        <f>IF(DF227&lt;10,DF227,DH226)</f>
        <v>0</v>
      </c>
      <c r="DG228" s="405" t="s">
        <v>3013</v>
      </c>
      <c r="DH228" s="404"/>
      <c r="DI228" s="404"/>
      <c r="DJ228" s="404"/>
      <c r="DK228" s="182"/>
      <c r="DM228" s="2"/>
      <c r="DN228" s="37" t="s">
        <v>3684</v>
      </c>
      <c r="DO228" s="37" t="s">
        <v>3684</v>
      </c>
      <c r="DP228" s="37" t="s">
        <v>2417</v>
      </c>
      <c r="DQ228" s="37" t="s">
        <v>3685</v>
      </c>
      <c r="DR228" s="37" t="s">
        <v>2418</v>
      </c>
      <c r="DS228" s="22"/>
      <c r="DT228" s="6"/>
      <c r="DZ228" s="48"/>
    </row>
    <row r="229" spans="9:130">
      <c r="I229" s="22"/>
      <c r="J229" s="156" t="s">
        <v>731</v>
      </c>
      <c r="K229" s="156" t="s">
        <v>731</v>
      </c>
      <c r="L229" s="22">
        <v>22</v>
      </c>
      <c r="M229" s="22">
        <v>31</v>
      </c>
      <c r="N229" s="22">
        <v>30.4</v>
      </c>
      <c r="O229" s="22">
        <v>-32</v>
      </c>
      <c r="P229" s="22">
        <v>-20</v>
      </c>
      <c r="Q229" s="22">
        <v>-45</v>
      </c>
      <c r="R229" s="22" t="s">
        <v>732</v>
      </c>
      <c r="S229" s="23" t="s">
        <v>733</v>
      </c>
      <c r="AI229" s="375"/>
      <c r="AJ229" s="6"/>
      <c r="AK229" s="6"/>
      <c r="AL229" s="6"/>
      <c r="AM229" s="6"/>
      <c r="AN229" s="376"/>
      <c r="AO229" s="376"/>
      <c r="AP229" s="596" t="s">
        <v>3899</v>
      </c>
      <c r="AQ229" s="472"/>
      <c r="AR229" s="376"/>
      <c r="AS229" s="376"/>
      <c r="AT229" s="376"/>
      <c r="AU229" s="376"/>
      <c r="AV229" s="376"/>
      <c r="AW229" s="6"/>
      <c r="AX229" s="6"/>
      <c r="AY229" s="6"/>
      <c r="AZ229" s="6"/>
      <c r="BA229" s="6"/>
      <c r="BB229" s="6"/>
      <c r="BC229" s="6"/>
      <c r="BD229" s="97"/>
      <c r="CR229" s="138"/>
      <c r="CW229" s="170"/>
      <c r="DC229" s="182"/>
      <c r="DE229" s="1" t="s">
        <v>2964</v>
      </c>
      <c r="DF229" s="406">
        <f>IF(DF228&lt;10,DF228,0)</f>
        <v>0</v>
      </c>
      <c r="DG229" s="1" t="s">
        <v>2942</v>
      </c>
      <c r="DH229" s="1">
        <f t="shared" ref="DH229:DH237" si="15">IF(DF230=0,DF229,0)</f>
        <v>0</v>
      </c>
      <c r="DI229" s="1" t="s">
        <v>2965</v>
      </c>
      <c r="DJ229" s="170">
        <f>IF(DH229&gt;0,9,0)</f>
        <v>0</v>
      </c>
      <c r="DK229" s="182"/>
      <c r="DM229" s="2"/>
      <c r="DN229" s="37" t="s">
        <v>2417</v>
      </c>
      <c r="DO229" s="37" t="s">
        <v>2417</v>
      </c>
      <c r="DP229" s="37" t="s">
        <v>2417</v>
      </c>
      <c r="DQ229" s="37" t="s">
        <v>3685</v>
      </c>
      <c r="DR229" s="37" t="s">
        <v>2418</v>
      </c>
      <c r="DS229" s="22"/>
      <c r="DT229" s="6"/>
      <c r="DZ229" s="48"/>
    </row>
    <row r="230" spans="9:130">
      <c r="I230" s="22"/>
      <c r="J230" s="156" t="s">
        <v>734</v>
      </c>
      <c r="K230" s="156" t="s">
        <v>734</v>
      </c>
      <c r="L230" s="22">
        <v>22</v>
      </c>
      <c r="M230" s="22">
        <v>52</v>
      </c>
      <c r="N230" s="22">
        <v>31.6</v>
      </c>
      <c r="O230" s="22">
        <v>-32</v>
      </c>
      <c r="P230" s="22">
        <v>-52</v>
      </c>
      <c r="Q230" s="22">
        <v>-32</v>
      </c>
      <c r="R230" s="22" t="s">
        <v>735</v>
      </c>
      <c r="S230" s="23" t="s">
        <v>736</v>
      </c>
      <c r="AI230" s="375"/>
      <c r="AJ230" s="6"/>
      <c r="AK230" s="6"/>
      <c r="AL230" s="6"/>
      <c r="AM230" s="6"/>
      <c r="AN230" s="376"/>
      <c r="AO230" s="376"/>
      <c r="AP230" s="473" t="s">
        <v>3443</v>
      </c>
      <c r="AQ230" s="472"/>
      <c r="AR230" s="376"/>
      <c r="AS230" s="376"/>
      <c r="AT230" s="376"/>
      <c r="AU230" s="376"/>
      <c r="AV230" s="376"/>
      <c r="AW230" s="6"/>
      <c r="AX230" s="6"/>
      <c r="AY230" s="6"/>
      <c r="AZ230" s="6"/>
      <c r="BA230" s="6"/>
      <c r="BB230" s="6"/>
      <c r="BC230" s="6"/>
      <c r="BD230" s="97"/>
      <c r="CR230" s="138"/>
      <c r="CW230" s="170"/>
      <c r="DC230" s="182"/>
      <c r="DE230" s="1" t="s">
        <v>2966</v>
      </c>
      <c r="DF230" s="406">
        <f>IF(DF228&lt;9,DF228,0)</f>
        <v>0</v>
      </c>
      <c r="DG230" s="1" t="s">
        <v>2942</v>
      </c>
      <c r="DH230" s="1">
        <f t="shared" si="15"/>
        <v>0</v>
      </c>
      <c r="DI230" s="1" t="s">
        <v>2967</v>
      </c>
      <c r="DJ230" s="170">
        <f>IF(DH230&gt;0,8,0)</f>
        <v>0</v>
      </c>
      <c r="DK230" s="182"/>
      <c r="DM230" s="2"/>
      <c r="DN230" s="37" t="s">
        <v>3686</v>
      </c>
      <c r="DO230" s="37" t="s">
        <v>3686</v>
      </c>
      <c r="DP230" s="37" t="s">
        <v>2522</v>
      </c>
      <c r="DQ230" s="37" t="s">
        <v>3687</v>
      </c>
      <c r="DR230" s="37" t="s">
        <v>2523</v>
      </c>
      <c r="DS230" s="22"/>
      <c r="DT230" s="6"/>
      <c r="DZ230" s="48"/>
    </row>
    <row r="231" spans="9:130">
      <c r="I231" s="22"/>
      <c r="J231" s="156" t="s">
        <v>737</v>
      </c>
      <c r="K231" s="156" t="s">
        <v>737</v>
      </c>
      <c r="L231" s="22">
        <v>22</v>
      </c>
      <c r="M231" s="22">
        <v>55</v>
      </c>
      <c r="N231" s="22">
        <v>55.9</v>
      </c>
      <c r="O231" s="22">
        <v>-32</v>
      </c>
      <c r="P231" s="22">
        <v>-32</v>
      </c>
      <c r="Q231" s="22">
        <v>-23</v>
      </c>
      <c r="R231" s="22" t="s">
        <v>738</v>
      </c>
      <c r="S231" s="23" t="s">
        <v>739</v>
      </c>
      <c r="V231" s="5"/>
      <c r="W231" s="5"/>
      <c r="X231" s="283" t="s">
        <v>3112</v>
      </c>
      <c r="Y231" s="5"/>
      <c r="Z231" s="342"/>
      <c r="AA231" s="5"/>
      <c r="AB231" s="5"/>
      <c r="AC231" s="5"/>
      <c r="AD231" s="5"/>
      <c r="AE231" s="5"/>
      <c r="AF231" s="5"/>
      <c r="AG231" s="5"/>
      <c r="AI231" s="375"/>
      <c r="AJ231" s="6"/>
      <c r="AK231" s="6"/>
      <c r="AL231" s="6"/>
      <c r="AM231" s="6"/>
      <c r="AN231" s="376"/>
      <c r="AO231" s="376"/>
      <c r="AP231" s="481" t="s">
        <v>3465</v>
      </c>
      <c r="AQ231" s="472"/>
      <c r="AR231" s="376"/>
      <c r="AS231" s="376"/>
      <c r="AT231" s="376"/>
      <c r="AU231" s="376"/>
      <c r="AV231" s="376"/>
      <c r="AW231" s="6"/>
      <c r="AX231" s="6"/>
      <c r="AY231" s="6"/>
      <c r="AZ231" s="6"/>
      <c r="BA231" s="6"/>
      <c r="BB231" s="6"/>
      <c r="BC231" s="6"/>
      <c r="BD231" s="97"/>
      <c r="CR231" s="138"/>
      <c r="CW231" s="170"/>
      <c r="DC231" s="182"/>
      <c r="DE231" s="1" t="s">
        <v>2968</v>
      </c>
      <c r="DF231" s="406">
        <f>IF(DF228&lt;8,DF228,0)</f>
        <v>0</v>
      </c>
      <c r="DG231" s="1" t="s">
        <v>2942</v>
      </c>
      <c r="DH231" s="1">
        <f t="shared" si="15"/>
        <v>0</v>
      </c>
      <c r="DI231" s="1" t="s">
        <v>2969</v>
      </c>
      <c r="DJ231" s="170">
        <f>IF(DH231&gt;0,7,0)</f>
        <v>0</v>
      </c>
      <c r="DK231" s="182"/>
      <c r="DM231" s="2"/>
      <c r="DN231" s="37" t="s">
        <v>2522</v>
      </c>
      <c r="DO231" s="37" t="s">
        <v>2522</v>
      </c>
      <c r="DP231" s="37" t="s">
        <v>2522</v>
      </c>
      <c r="DQ231" s="37" t="s">
        <v>3687</v>
      </c>
      <c r="DR231" s="37" t="s">
        <v>2523</v>
      </c>
      <c r="DS231" s="22"/>
      <c r="DT231" s="6"/>
      <c r="DZ231" s="48"/>
    </row>
    <row r="232" spans="9:130">
      <c r="I232" s="22"/>
      <c r="J232" s="156" t="s">
        <v>740</v>
      </c>
      <c r="K232" s="156" t="s">
        <v>740</v>
      </c>
      <c r="L232" s="22">
        <v>22</v>
      </c>
      <c r="M232" s="22">
        <v>40</v>
      </c>
      <c r="N232" s="22">
        <v>39.299999999999997</v>
      </c>
      <c r="O232" s="22">
        <v>-27</v>
      </c>
      <c r="P232" s="22">
        <v>-2</v>
      </c>
      <c r="Q232" s="22">
        <v>-37</v>
      </c>
      <c r="R232" s="22" t="s">
        <v>741</v>
      </c>
      <c r="S232" s="23" t="s">
        <v>742</v>
      </c>
      <c r="AI232" s="375"/>
      <c r="AJ232" s="6"/>
      <c r="AK232" s="6"/>
      <c r="AL232" s="6"/>
      <c r="AM232" s="6"/>
      <c r="AN232" s="376"/>
      <c r="AO232" s="376"/>
      <c r="AP232" s="481" t="s">
        <v>3466</v>
      </c>
      <c r="AQ232" s="472"/>
      <c r="AR232" s="376"/>
      <c r="AS232" s="376"/>
      <c r="AT232" s="376"/>
      <c r="AU232" s="376"/>
      <c r="AV232" s="376"/>
      <c r="AW232" s="6"/>
      <c r="AX232" s="6"/>
      <c r="AY232" s="6"/>
      <c r="AZ232" s="6"/>
      <c r="BA232" s="6"/>
      <c r="BB232" s="6"/>
      <c r="BC232" s="6"/>
      <c r="BD232" s="97"/>
      <c r="DC232" s="182"/>
      <c r="DE232" s="1" t="s">
        <v>2970</v>
      </c>
      <c r="DF232" s="406">
        <f>IF(DF228&lt;7,DF228,0)</f>
        <v>0</v>
      </c>
      <c r="DG232" s="1" t="s">
        <v>2942</v>
      </c>
      <c r="DH232" s="1">
        <f t="shared" si="15"/>
        <v>0</v>
      </c>
      <c r="DI232" s="1" t="s">
        <v>2971</v>
      </c>
      <c r="DJ232" s="170">
        <f>IF(DH232&gt;0,6,0)</f>
        <v>0</v>
      </c>
      <c r="DK232" s="182"/>
      <c r="DM232" s="2"/>
      <c r="DN232" s="37" t="s">
        <v>3688</v>
      </c>
      <c r="DO232" s="37" t="s">
        <v>3688</v>
      </c>
      <c r="DP232" s="37" t="s">
        <v>2542</v>
      </c>
      <c r="DQ232" s="37" t="s">
        <v>3689</v>
      </c>
      <c r="DR232" s="37" t="s">
        <v>2543</v>
      </c>
      <c r="DS232" s="22"/>
      <c r="DT232" s="6"/>
      <c r="DZ232" s="48"/>
    </row>
    <row r="233" spans="9:130">
      <c r="I233" s="24" t="s">
        <v>743</v>
      </c>
      <c r="J233" s="157" t="s">
        <v>744</v>
      </c>
      <c r="K233" s="157" t="s">
        <v>744</v>
      </c>
      <c r="L233" s="24" t="s">
        <v>39</v>
      </c>
      <c r="M233" s="24" t="s">
        <v>745</v>
      </c>
      <c r="N233" s="24" t="s">
        <v>746</v>
      </c>
      <c r="O233" s="24" t="s">
        <v>747</v>
      </c>
      <c r="P233" s="24" t="s">
        <v>748</v>
      </c>
      <c r="Q233" s="24" t="s">
        <v>749</v>
      </c>
      <c r="R233" s="24" t="s">
        <v>750</v>
      </c>
      <c r="S233" s="27" t="s">
        <v>751</v>
      </c>
      <c r="AI233" s="375"/>
      <c r="AJ233" s="6"/>
      <c r="AK233" s="6"/>
      <c r="AL233" s="6"/>
      <c r="AM233" s="6"/>
      <c r="AN233" s="376"/>
      <c r="AO233" s="376"/>
      <c r="AP233" s="535" t="s">
        <v>3746</v>
      </c>
      <c r="AQ233" s="472"/>
      <c r="AR233" s="376"/>
      <c r="AS233" s="376"/>
      <c r="AT233" s="376"/>
      <c r="AU233" s="376"/>
      <c r="AV233" s="376"/>
      <c r="AW233" s="6"/>
      <c r="AX233" s="6"/>
      <c r="AY233" s="6"/>
      <c r="AZ233" s="6"/>
      <c r="BA233" s="6"/>
      <c r="BB233" s="6"/>
      <c r="BC233" s="6"/>
      <c r="BD233" s="97"/>
      <c r="DC233" s="182"/>
      <c r="DE233" s="1" t="s">
        <v>2972</v>
      </c>
      <c r="DF233" s="406">
        <f>IF(DF228&lt;6,DF228,0)</f>
        <v>0</v>
      </c>
      <c r="DG233" s="1" t="s">
        <v>2942</v>
      </c>
      <c r="DH233" s="1">
        <f t="shared" si="15"/>
        <v>0</v>
      </c>
      <c r="DI233" s="1" t="s">
        <v>2973</v>
      </c>
      <c r="DJ233" s="170">
        <f>IF(DH233&gt;0,5,0)</f>
        <v>0</v>
      </c>
      <c r="DK233" s="182"/>
      <c r="DM233" s="2"/>
      <c r="DN233" s="37" t="s">
        <v>2542</v>
      </c>
      <c r="DO233" s="37" t="s">
        <v>2542</v>
      </c>
      <c r="DP233" s="37" t="s">
        <v>2542</v>
      </c>
      <c r="DQ233" s="37" t="s">
        <v>3689</v>
      </c>
      <c r="DR233" s="37" t="s">
        <v>2543</v>
      </c>
      <c r="DS233" s="22"/>
      <c r="DT233" s="6"/>
      <c r="DZ233" s="48"/>
    </row>
    <row r="234" spans="9:130">
      <c r="I234" s="22"/>
      <c r="J234" s="156" t="s">
        <v>752</v>
      </c>
      <c r="K234" s="156" t="s">
        <v>752</v>
      </c>
      <c r="L234" s="22">
        <v>4</v>
      </c>
      <c r="M234" s="22">
        <v>54</v>
      </c>
      <c r="N234" s="22">
        <v>3</v>
      </c>
      <c r="O234" s="22">
        <v>66</v>
      </c>
      <c r="P234" s="22">
        <v>20</v>
      </c>
      <c r="Q234" s="22">
        <v>34</v>
      </c>
      <c r="R234" s="22" t="s">
        <v>753</v>
      </c>
      <c r="S234" s="23" t="s">
        <v>754</v>
      </c>
      <c r="AI234" s="375"/>
      <c r="AJ234" s="6"/>
      <c r="AK234" s="6"/>
      <c r="AL234" s="6"/>
      <c r="AM234" s="6"/>
      <c r="AN234" s="376"/>
      <c r="AO234" s="376"/>
      <c r="AP234" s="481" t="s">
        <v>3467</v>
      </c>
      <c r="AQ234" s="472"/>
      <c r="AR234" s="376"/>
      <c r="AS234" s="376"/>
      <c r="AT234" s="376"/>
      <c r="AU234" s="376"/>
      <c r="AV234" s="376"/>
      <c r="AW234" s="6"/>
      <c r="AX234" s="6"/>
      <c r="AY234" s="6"/>
      <c r="AZ234" s="6"/>
      <c r="BA234" s="6"/>
      <c r="BB234" s="6"/>
      <c r="BC234" s="6"/>
      <c r="BD234" s="97"/>
      <c r="DC234" s="182"/>
      <c r="DE234" s="1" t="s">
        <v>2974</v>
      </c>
      <c r="DF234" s="406">
        <f>IF(DF228&lt;5,DF228,0)</f>
        <v>0</v>
      </c>
      <c r="DG234" s="1" t="s">
        <v>2942</v>
      </c>
      <c r="DH234" s="1">
        <f t="shared" si="15"/>
        <v>0</v>
      </c>
      <c r="DI234" s="1" t="s">
        <v>2975</v>
      </c>
      <c r="DJ234" s="170">
        <f>IF(DH234&gt;0,4,0)</f>
        <v>0</v>
      </c>
      <c r="DK234" s="182"/>
      <c r="DM234" s="2"/>
      <c r="DN234" s="37" t="s">
        <v>3690</v>
      </c>
      <c r="DO234" s="37" t="s">
        <v>3690</v>
      </c>
      <c r="DP234" s="37" t="s">
        <v>3244</v>
      </c>
      <c r="DQ234" s="37" t="s">
        <v>3691</v>
      </c>
      <c r="DR234" s="37" t="s">
        <v>2587</v>
      </c>
      <c r="DS234" s="22"/>
      <c r="DT234" s="175"/>
      <c r="DZ234" s="48"/>
    </row>
    <row r="235" spans="9:130">
      <c r="I235" s="22"/>
      <c r="J235" s="156" t="s">
        <v>755</v>
      </c>
      <c r="K235" s="156" t="s">
        <v>755</v>
      </c>
      <c r="L235" s="22">
        <v>5</v>
      </c>
      <c r="M235" s="22">
        <v>3</v>
      </c>
      <c r="N235" s="22">
        <v>25.1</v>
      </c>
      <c r="O235" s="22">
        <v>60</v>
      </c>
      <c r="P235" s="22">
        <v>26</v>
      </c>
      <c r="Q235" s="22">
        <v>32</v>
      </c>
      <c r="R235" s="22" t="s">
        <v>756</v>
      </c>
      <c r="S235" s="23" t="s">
        <v>757</v>
      </c>
      <c r="AI235" s="375"/>
      <c r="AJ235" s="6"/>
      <c r="AK235" s="6"/>
      <c r="AL235" s="6"/>
      <c r="AM235" s="6"/>
      <c r="AN235" s="376"/>
      <c r="AO235" s="376"/>
      <c r="AP235" s="473" t="s">
        <v>3444</v>
      </c>
      <c r="AQ235" s="472"/>
      <c r="AR235" s="376"/>
      <c r="AS235" s="376"/>
      <c r="AT235" s="376"/>
      <c r="AU235" s="376"/>
      <c r="AV235" s="376"/>
      <c r="AW235" s="6"/>
      <c r="AX235" s="6"/>
      <c r="AY235" s="6"/>
      <c r="AZ235" s="6"/>
      <c r="BA235" s="6"/>
      <c r="BB235" s="6"/>
      <c r="BC235" s="6"/>
      <c r="BD235" s="97"/>
      <c r="DC235" s="182"/>
      <c r="DE235" s="1" t="s">
        <v>2976</v>
      </c>
      <c r="DF235" s="406">
        <f>IF(DF228&lt;4,DF228,0)</f>
        <v>0</v>
      </c>
      <c r="DG235" s="1" t="s">
        <v>2942</v>
      </c>
      <c r="DH235" s="1">
        <f t="shared" si="15"/>
        <v>0</v>
      </c>
      <c r="DI235" s="1" t="s">
        <v>2977</v>
      </c>
      <c r="DJ235" s="170">
        <f>IF(DH235&gt;0,3,0)</f>
        <v>0</v>
      </c>
      <c r="DK235" s="182"/>
      <c r="DM235" s="2"/>
      <c r="DN235" s="37" t="s">
        <v>2586</v>
      </c>
      <c r="DO235" s="37" t="s">
        <v>2586</v>
      </c>
      <c r="DP235" s="37" t="s">
        <v>3244</v>
      </c>
      <c r="DQ235" s="37" t="s">
        <v>3691</v>
      </c>
      <c r="DR235" s="37" t="s">
        <v>2587</v>
      </c>
      <c r="DS235" s="22"/>
      <c r="DT235" s="6"/>
      <c r="DZ235" s="48"/>
    </row>
    <row r="236" spans="9:130">
      <c r="I236" s="22"/>
      <c r="J236" s="156" t="s">
        <v>758</v>
      </c>
      <c r="K236" s="156" t="s">
        <v>758</v>
      </c>
      <c r="L236" s="22">
        <v>3</v>
      </c>
      <c r="M236" s="22">
        <v>50</v>
      </c>
      <c r="N236" s="22">
        <v>21.5</v>
      </c>
      <c r="O236" s="22">
        <v>71</v>
      </c>
      <c r="P236" s="22">
        <v>19</v>
      </c>
      <c r="Q236" s="22">
        <v>56</v>
      </c>
      <c r="R236" s="22" t="s">
        <v>759</v>
      </c>
      <c r="S236" s="23" t="s">
        <v>760</v>
      </c>
      <c r="AI236" s="375"/>
      <c r="AJ236" s="6"/>
      <c r="AK236" s="6"/>
      <c r="AL236" s="6"/>
      <c r="AM236" s="6"/>
      <c r="AN236" s="376"/>
      <c r="AO236" s="376"/>
      <c r="AP236" s="473" t="s">
        <v>3445</v>
      </c>
      <c r="AQ236" s="472"/>
      <c r="AR236" s="376"/>
      <c r="AS236" s="376"/>
      <c r="AT236" s="376"/>
      <c r="AU236" s="376"/>
      <c r="AV236" s="376"/>
      <c r="AW236" s="6"/>
      <c r="AX236" s="6"/>
      <c r="AY236" s="6"/>
      <c r="AZ236" s="6"/>
      <c r="BA236" s="6"/>
      <c r="BB236" s="6"/>
      <c r="BC236" s="6"/>
      <c r="BD236" s="97"/>
      <c r="DC236" s="182"/>
      <c r="DE236" s="1" t="s">
        <v>2978</v>
      </c>
      <c r="DF236" s="406">
        <f>IF(DF228&lt;3,DF228,0)</f>
        <v>0</v>
      </c>
      <c r="DG236" s="1" t="s">
        <v>2942</v>
      </c>
      <c r="DH236" s="1">
        <f t="shared" si="15"/>
        <v>0</v>
      </c>
      <c r="DI236" s="1" t="s">
        <v>2979</v>
      </c>
      <c r="DJ236" s="170">
        <f>IF(DH236&gt;0,2,0)</f>
        <v>0</v>
      </c>
      <c r="DK236" s="182"/>
      <c r="DM236" s="2"/>
      <c r="DN236" s="37" t="s">
        <v>3692</v>
      </c>
      <c r="DO236" s="37" t="s">
        <v>3692</v>
      </c>
      <c r="DP236" s="37" t="s">
        <v>3244</v>
      </c>
      <c r="DQ236" s="37" t="s">
        <v>3691</v>
      </c>
      <c r="DR236" s="37" t="s">
        <v>2587</v>
      </c>
      <c r="DS236" s="22"/>
      <c r="DT236" s="6"/>
      <c r="DZ236" s="48"/>
    </row>
    <row r="237" spans="9:130">
      <c r="I237" s="24" t="s">
        <v>761</v>
      </c>
      <c r="J237" s="157" t="s">
        <v>762</v>
      </c>
      <c r="K237" s="157" t="s">
        <v>762</v>
      </c>
      <c r="L237" s="24" t="s">
        <v>39</v>
      </c>
      <c r="M237" s="24" t="s">
        <v>761</v>
      </c>
      <c r="N237" s="24" t="s">
        <v>761</v>
      </c>
      <c r="O237" s="24" t="s">
        <v>40</v>
      </c>
      <c r="P237" s="24" t="s">
        <v>763</v>
      </c>
      <c r="Q237" s="24" t="s">
        <v>764</v>
      </c>
      <c r="R237" s="24" t="s">
        <v>765</v>
      </c>
      <c r="S237" s="24" t="s">
        <v>763</v>
      </c>
      <c r="AI237" s="375"/>
      <c r="AJ237" s="6"/>
      <c r="AK237" s="6"/>
      <c r="AL237" s="6"/>
      <c r="AM237" s="6"/>
      <c r="AN237" s="376"/>
      <c r="AO237" s="376"/>
      <c r="AP237" s="596" t="s">
        <v>3900</v>
      </c>
      <c r="AQ237" s="472"/>
      <c r="AR237" s="376"/>
      <c r="AS237" s="376"/>
      <c r="AT237" s="376"/>
      <c r="AU237" s="376"/>
      <c r="AV237" s="376"/>
      <c r="AW237" s="6"/>
      <c r="AX237" s="6"/>
      <c r="AY237" s="6"/>
      <c r="AZ237" s="6"/>
      <c r="BA237" s="6"/>
      <c r="BB237" s="6"/>
      <c r="BC237" s="6"/>
      <c r="BD237" s="97"/>
      <c r="DC237" s="182"/>
      <c r="DE237" s="1" t="s">
        <v>2980</v>
      </c>
      <c r="DF237" s="406">
        <f>IF(DF228&lt;2,DF228,0)</f>
        <v>0</v>
      </c>
      <c r="DG237" s="1" t="s">
        <v>2942</v>
      </c>
      <c r="DH237" s="1">
        <f t="shared" si="15"/>
        <v>0</v>
      </c>
      <c r="DI237" s="1" t="s">
        <v>2981</v>
      </c>
      <c r="DJ237" s="170">
        <f>IF(DH237&gt;0,1,0)</f>
        <v>0</v>
      </c>
      <c r="DK237" s="182"/>
      <c r="DM237" s="2"/>
      <c r="DN237" s="37" t="s">
        <v>3244</v>
      </c>
      <c r="DO237" s="37" t="s">
        <v>3244</v>
      </c>
      <c r="DP237" s="37" t="s">
        <v>3244</v>
      </c>
      <c r="DQ237" s="37" t="s">
        <v>3691</v>
      </c>
      <c r="DR237" s="37" t="s">
        <v>2587</v>
      </c>
      <c r="DS237" s="22"/>
      <c r="DT237" s="6"/>
      <c r="DZ237" s="48"/>
    </row>
    <row r="238" spans="9:130">
      <c r="I238" s="24" t="s">
        <v>766</v>
      </c>
      <c r="J238" s="157" t="s">
        <v>767</v>
      </c>
      <c r="K238" s="157" t="s">
        <v>767</v>
      </c>
      <c r="L238" s="24" t="s">
        <v>39</v>
      </c>
      <c r="M238" s="24" t="s">
        <v>766</v>
      </c>
      <c r="N238" s="24" t="s">
        <v>766</v>
      </c>
      <c r="O238" s="24" t="s">
        <v>40</v>
      </c>
      <c r="P238" s="24" t="s">
        <v>768</v>
      </c>
      <c r="Q238" s="24" t="s">
        <v>769</v>
      </c>
      <c r="R238" s="24" t="s">
        <v>770</v>
      </c>
      <c r="S238" s="24" t="s">
        <v>768</v>
      </c>
      <c r="AI238" s="375"/>
      <c r="AJ238" s="6"/>
      <c r="AK238" s="6"/>
      <c r="AL238" s="6"/>
      <c r="AM238" s="6"/>
      <c r="AN238" s="376"/>
      <c r="AO238" s="376"/>
      <c r="AP238" s="473" t="s">
        <v>3446</v>
      </c>
      <c r="AQ238" s="472"/>
      <c r="AR238" s="376"/>
      <c r="AS238" s="376"/>
      <c r="AT238" s="376"/>
      <c r="AU238" s="376"/>
      <c r="AV238" s="376"/>
      <c r="AW238" s="6"/>
      <c r="AX238" s="6"/>
      <c r="AY238" s="6"/>
      <c r="AZ238" s="6"/>
      <c r="BA238" s="6"/>
      <c r="BB238" s="6"/>
      <c r="BC238" s="6"/>
      <c r="BD238" s="97"/>
      <c r="DC238" s="182"/>
      <c r="DE238" s="1" t="s">
        <v>2982</v>
      </c>
      <c r="DF238" s="406">
        <f>IF(DF228&lt;1,DF228,0)</f>
        <v>0</v>
      </c>
      <c r="DG238" s="1" t="s">
        <v>2983</v>
      </c>
      <c r="DH238" s="408">
        <f>DF228-DJ238</f>
        <v>0</v>
      </c>
      <c r="DI238" s="1" t="s">
        <v>2984</v>
      </c>
      <c r="DJ238" s="408">
        <f>DJ229+DJ230+DJ231+DJ232+DJ233+DJ234+DJ235+DJ236+DJ237</f>
        <v>0</v>
      </c>
      <c r="DK238" s="182"/>
      <c r="DM238" s="2"/>
      <c r="DN238" s="37" t="s">
        <v>3693</v>
      </c>
      <c r="DO238" s="37" t="s">
        <v>3693</v>
      </c>
      <c r="DP238" s="37" t="s">
        <v>2600</v>
      </c>
      <c r="DQ238" s="37" t="s">
        <v>3694</v>
      </c>
      <c r="DR238" s="37" t="s">
        <v>2601</v>
      </c>
      <c r="DS238" s="22"/>
      <c r="DT238" s="6"/>
      <c r="DZ238" s="48"/>
    </row>
    <row r="239" spans="9:130">
      <c r="I239" s="22"/>
      <c r="J239" s="156" t="s">
        <v>771</v>
      </c>
      <c r="K239" s="156" t="s">
        <v>771</v>
      </c>
      <c r="L239" s="22">
        <v>8</v>
      </c>
      <c r="M239" s="22">
        <v>58</v>
      </c>
      <c r="N239" s="22">
        <v>29.2</v>
      </c>
      <c r="O239" s="22">
        <v>11</v>
      </c>
      <c r="P239" s="22">
        <v>51</v>
      </c>
      <c r="Q239" s="22">
        <v>28</v>
      </c>
      <c r="R239" s="22" t="s">
        <v>772</v>
      </c>
      <c r="S239" s="22" t="s">
        <v>773</v>
      </c>
      <c r="AI239" s="375"/>
      <c r="AJ239" s="6"/>
      <c r="AK239" s="6"/>
      <c r="AL239" s="6"/>
      <c r="AM239" s="6"/>
      <c r="AN239" s="376"/>
      <c r="AO239" s="376"/>
      <c r="AP239" s="471"/>
      <c r="AQ239" s="536" t="s">
        <v>3743</v>
      </c>
      <c r="AR239" s="475"/>
      <c r="AS239" s="376"/>
      <c r="AT239" s="376"/>
      <c r="AU239" s="376"/>
      <c r="AV239" s="376"/>
      <c r="AW239" s="6"/>
      <c r="AX239" s="6"/>
      <c r="AY239" s="6"/>
      <c r="AZ239" s="6"/>
      <c r="BA239" s="6"/>
      <c r="BB239" s="6"/>
      <c r="BC239" s="6"/>
      <c r="BD239" s="97"/>
      <c r="DC239" s="182"/>
      <c r="DD239" s="175"/>
      <c r="DE239" s="175"/>
      <c r="DF239" s="175"/>
      <c r="DG239" s="108" t="s">
        <v>2986</v>
      </c>
      <c r="DH239" s="175"/>
      <c r="DI239" s="175"/>
      <c r="DJ239" s="175"/>
      <c r="DK239" s="182"/>
      <c r="DM239" s="2"/>
      <c r="DN239" s="37" t="s">
        <v>3245</v>
      </c>
      <c r="DO239" s="37" t="s">
        <v>3245</v>
      </c>
      <c r="DP239" s="37" t="s">
        <v>2600</v>
      </c>
      <c r="DQ239" s="37" t="s">
        <v>3694</v>
      </c>
      <c r="DR239" s="37" t="s">
        <v>2601</v>
      </c>
      <c r="DS239" s="22"/>
      <c r="DT239" s="6"/>
      <c r="DZ239" s="48"/>
    </row>
    <row r="240" spans="9:130">
      <c r="I240" s="22"/>
      <c r="J240" s="156" t="s">
        <v>774</v>
      </c>
      <c r="K240" s="156" t="s">
        <v>774</v>
      </c>
      <c r="L240" s="22">
        <v>8</v>
      </c>
      <c r="M240" s="22">
        <v>16</v>
      </c>
      <c r="N240" s="22">
        <v>30.9</v>
      </c>
      <c r="O240" s="22">
        <v>9</v>
      </c>
      <c r="P240" s="22">
        <v>11</v>
      </c>
      <c r="Q240" s="22">
        <v>8</v>
      </c>
      <c r="R240" s="22" t="s">
        <v>775</v>
      </c>
      <c r="S240" s="22" t="s">
        <v>776</v>
      </c>
      <c r="AI240" s="375"/>
      <c r="AJ240" s="6"/>
      <c r="AK240" s="6"/>
      <c r="AL240" s="6"/>
      <c r="AM240" s="6"/>
      <c r="AN240" s="376"/>
      <c r="AO240" s="376"/>
      <c r="AP240" s="474" t="s">
        <v>3447</v>
      </c>
      <c r="AQ240" s="472"/>
      <c r="AR240" s="376"/>
      <c r="AS240" s="376"/>
      <c r="AT240" s="376"/>
      <c r="AU240" s="376"/>
      <c r="AV240" s="376"/>
      <c r="AW240" s="6"/>
      <c r="AX240" s="6"/>
      <c r="AY240" s="6"/>
      <c r="AZ240" s="6"/>
      <c r="BA240" s="6"/>
      <c r="BB240" s="6"/>
      <c r="BC240" s="6"/>
      <c r="BD240" s="97"/>
      <c r="DC240" s="182"/>
      <c r="DD240" s="189" t="s">
        <v>2995</v>
      </c>
      <c r="DG240" s="1" t="s">
        <v>3014</v>
      </c>
      <c r="DH240" s="1">
        <f>IF(DH238&lt;0.000000001,0,DH238)</f>
        <v>0</v>
      </c>
      <c r="DK240" s="182"/>
      <c r="DM240" s="2"/>
      <c r="DN240" s="37" t="s">
        <v>3695</v>
      </c>
      <c r="DO240" s="37" t="s">
        <v>3695</v>
      </c>
      <c r="DP240" s="37" t="s">
        <v>2600</v>
      </c>
      <c r="DQ240" s="37" t="s">
        <v>3694</v>
      </c>
      <c r="DR240" s="37" t="s">
        <v>2601</v>
      </c>
      <c r="DS240" s="22"/>
      <c r="DT240" s="6"/>
      <c r="DZ240" s="48"/>
    </row>
    <row r="241" spans="9:130">
      <c r="I241" s="22"/>
      <c r="J241" s="156" t="s">
        <v>777</v>
      </c>
      <c r="K241" s="156" t="s">
        <v>777</v>
      </c>
      <c r="L241" s="22">
        <v>8</v>
      </c>
      <c r="M241" s="22">
        <v>43</v>
      </c>
      <c r="N241" s="22">
        <v>17.100000000000001</v>
      </c>
      <c r="O241" s="22">
        <v>21</v>
      </c>
      <c r="P241" s="22">
        <v>28</v>
      </c>
      <c r="Q241" s="22">
        <v>7</v>
      </c>
      <c r="R241" s="22" t="s">
        <v>778</v>
      </c>
      <c r="S241" s="23" t="s">
        <v>779</v>
      </c>
      <c r="AI241" s="375"/>
      <c r="AJ241" s="6"/>
      <c r="AK241" s="6"/>
      <c r="AL241" s="6"/>
      <c r="AM241" s="6"/>
      <c r="AN241" s="376"/>
      <c r="AO241" s="376"/>
      <c r="AP241" s="474" t="s">
        <v>3448</v>
      </c>
      <c r="AQ241" s="472"/>
      <c r="AR241" s="376"/>
      <c r="AS241" s="376"/>
      <c r="AT241" s="376"/>
      <c r="AU241" s="376"/>
      <c r="AV241" s="376"/>
      <c r="AW241" s="6"/>
      <c r="AX241" s="6"/>
      <c r="AY241" s="6"/>
      <c r="AZ241" s="6"/>
      <c r="BA241" s="6"/>
      <c r="BB241" s="6"/>
      <c r="BC241" s="6"/>
      <c r="BD241" s="97"/>
      <c r="DC241" s="182"/>
      <c r="DD241" s="65">
        <f>CT108</f>
        <v>0</v>
      </c>
      <c r="DE241" s="196" t="s">
        <v>2985</v>
      </c>
      <c r="DF241" s="197"/>
      <c r="DG241" s="1" t="s">
        <v>3015</v>
      </c>
      <c r="DH241" s="408">
        <f>IF(DH240&gt;0.999999999,0,DH240)</f>
        <v>0</v>
      </c>
      <c r="DI241" s="108" t="s">
        <v>2987</v>
      </c>
      <c r="DK241" s="182"/>
      <c r="DM241" s="2"/>
      <c r="DN241" s="37" t="s">
        <v>2600</v>
      </c>
      <c r="DO241" s="37" t="s">
        <v>2600</v>
      </c>
      <c r="DP241" s="37" t="s">
        <v>2600</v>
      </c>
      <c r="DQ241" s="37" t="s">
        <v>3694</v>
      </c>
      <c r="DR241" s="37" t="s">
        <v>2601</v>
      </c>
      <c r="DS241" s="22"/>
      <c r="DT241" s="6"/>
      <c r="DZ241" s="48"/>
    </row>
    <row r="242" spans="9:130">
      <c r="I242" s="22"/>
      <c r="J242" s="156" t="s">
        <v>780</v>
      </c>
      <c r="K242" s="156" t="s">
        <v>780</v>
      </c>
      <c r="L242" s="22">
        <v>8</v>
      </c>
      <c r="M242" s="22">
        <v>44</v>
      </c>
      <c r="N242" s="22">
        <v>41.1</v>
      </c>
      <c r="O242" s="22">
        <v>18</v>
      </c>
      <c r="P242" s="22">
        <v>9</v>
      </c>
      <c r="Q242" s="22">
        <v>15</v>
      </c>
      <c r="R242" s="22" t="s">
        <v>781</v>
      </c>
      <c r="S242" s="23" t="s">
        <v>782</v>
      </c>
      <c r="AI242" s="375"/>
      <c r="AJ242" s="6"/>
      <c r="AK242" s="6"/>
      <c r="AL242" s="6"/>
      <c r="AM242" s="6"/>
      <c r="AN242" s="376"/>
      <c r="AO242" s="376"/>
      <c r="AP242" s="596" t="s">
        <v>3901</v>
      </c>
      <c r="AQ242" s="472"/>
      <c r="AR242" s="376"/>
      <c r="AS242" s="376"/>
      <c r="AT242" s="376"/>
      <c r="AU242" s="376"/>
      <c r="AV242" s="376"/>
      <c r="AW242" s="6"/>
      <c r="AX242" s="6"/>
      <c r="AY242" s="6"/>
      <c r="AZ242" s="6"/>
      <c r="BA242" s="6"/>
      <c r="BB242" s="6"/>
      <c r="BC242" s="6"/>
      <c r="BD242" s="97"/>
      <c r="DC242" s="182"/>
      <c r="DE242" s="6" t="s">
        <v>2988</v>
      </c>
      <c r="DF242" s="6"/>
      <c r="DG242" s="108" t="s">
        <v>2992</v>
      </c>
      <c r="DI242" s="1" t="s">
        <v>3016</v>
      </c>
      <c r="DK242" s="182"/>
      <c r="DM242" s="2"/>
      <c r="DN242" s="37" t="s">
        <v>3696</v>
      </c>
      <c r="DO242" s="37" t="s">
        <v>3696</v>
      </c>
      <c r="DP242" s="37" t="s">
        <v>2658</v>
      </c>
      <c r="DQ242" s="37" t="s">
        <v>3697</v>
      </c>
      <c r="DR242" s="37" t="s">
        <v>2659</v>
      </c>
      <c r="DS242" s="22"/>
      <c r="DT242" s="6"/>
      <c r="DZ242" s="48"/>
    </row>
    <row r="243" spans="9:130">
      <c r="I243" s="22"/>
      <c r="J243" s="156" t="s">
        <v>783</v>
      </c>
      <c r="K243" s="156" t="s">
        <v>783</v>
      </c>
      <c r="L243" s="22">
        <v>8</v>
      </c>
      <c r="M243" s="22">
        <v>12</v>
      </c>
      <c r="N243" s="22">
        <v>12.7</v>
      </c>
      <c r="O243" s="22">
        <v>17</v>
      </c>
      <c r="P243" s="22">
        <v>38</v>
      </c>
      <c r="Q243" s="22">
        <v>53</v>
      </c>
      <c r="R243" s="22" t="s">
        <v>784</v>
      </c>
      <c r="S243" s="23" t="s">
        <v>785</v>
      </c>
      <c r="AI243" s="375"/>
      <c r="AJ243" s="6"/>
      <c r="AK243" s="6"/>
      <c r="AL243" s="6"/>
      <c r="AM243" s="6"/>
      <c r="AN243" s="376"/>
      <c r="AO243" s="376"/>
      <c r="AP243" s="474" t="s">
        <v>3449</v>
      </c>
      <c r="AQ243" s="472"/>
      <c r="AR243" s="376"/>
      <c r="AS243" s="376"/>
      <c r="AT243" s="376"/>
      <c r="AU243" s="376"/>
      <c r="AV243" s="376"/>
      <c r="AW243" s="6"/>
      <c r="AX243" s="6"/>
      <c r="AY243" s="6"/>
      <c r="AZ243" s="6"/>
      <c r="BA243" s="6"/>
      <c r="BB243" s="6"/>
      <c r="BC243" s="6"/>
      <c r="BD243" s="97"/>
      <c r="DC243" s="182"/>
      <c r="DD243" s="191" t="s">
        <v>3002</v>
      </c>
      <c r="DE243" s="6" t="s">
        <v>2989</v>
      </c>
      <c r="DF243" s="128"/>
      <c r="DG243" s="1" t="s">
        <v>3017</v>
      </c>
      <c r="DH243" s="1">
        <f>DF253-DH241</f>
        <v>0</v>
      </c>
      <c r="DI243" s="1" t="s">
        <v>3018</v>
      </c>
      <c r="DJ243" s="408">
        <f>DH205</f>
        <v>0</v>
      </c>
      <c r="DK243" s="182"/>
      <c r="DM243" s="2"/>
      <c r="DN243" s="37" t="s">
        <v>2658</v>
      </c>
      <c r="DO243" s="37" t="s">
        <v>2658</v>
      </c>
      <c r="DP243" s="37" t="s">
        <v>2658</v>
      </c>
      <c r="DQ243" s="37" t="s">
        <v>3697</v>
      </c>
      <c r="DR243" s="37" t="s">
        <v>2659</v>
      </c>
      <c r="DS243" s="22"/>
      <c r="DT243" s="6"/>
      <c r="DZ243" s="48"/>
    </row>
    <row r="244" spans="9:130">
      <c r="I244" s="22"/>
      <c r="J244" s="156" t="s">
        <v>786</v>
      </c>
      <c r="K244" s="156" t="s">
        <v>786</v>
      </c>
      <c r="L244" s="22">
        <v>8</v>
      </c>
      <c r="M244" s="22">
        <v>46</v>
      </c>
      <c r="N244" s="22">
        <v>41.8</v>
      </c>
      <c r="O244" s="22">
        <v>28</v>
      </c>
      <c r="P244" s="22">
        <v>45</v>
      </c>
      <c r="Q244" s="22">
        <v>36</v>
      </c>
      <c r="R244" s="22" t="s">
        <v>787</v>
      </c>
      <c r="S244" s="23" t="s">
        <v>788</v>
      </c>
      <c r="AI244" s="375"/>
      <c r="AJ244" s="6"/>
      <c r="AK244" s="6"/>
      <c r="AL244" s="6"/>
      <c r="AM244" s="6"/>
      <c r="AN244" s="376"/>
      <c r="AO244" s="376"/>
      <c r="AP244" s="535" t="s">
        <v>3732</v>
      </c>
      <c r="AQ244" s="472"/>
      <c r="AR244" s="376"/>
      <c r="AS244" s="376"/>
      <c r="AT244" s="376"/>
      <c r="AU244" s="376"/>
      <c r="AV244" s="376"/>
      <c r="AW244" s="6"/>
      <c r="AX244" s="6"/>
      <c r="AY244" s="6"/>
      <c r="AZ244" s="6"/>
      <c r="BA244" s="6"/>
      <c r="BB244" s="6"/>
      <c r="BC244" s="6"/>
      <c r="BD244" s="97"/>
      <c r="DC244" s="182"/>
      <c r="DD244" s="1" t="s">
        <v>2992</v>
      </c>
      <c r="DE244" s="168" t="s">
        <v>2991</v>
      </c>
      <c r="DF244" s="65">
        <f>DJ201</f>
        <v>0</v>
      </c>
      <c r="DG244" s="1" t="s">
        <v>2997</v>
      </c>
      <c r="DH244" s="1">
        <f>IF(DF248=1,DH243,0)</f>
        <v>0</v>
      </c>
      <c r="DK244" s="182"/>
      <c r="DM244" s="2"/>
      <c r="DN244" s="37" t="s">
        <v>3698</v>
      </c>
      <c r="DO244" s="37" t="s">
        <v>3698</v>
      </c>
      <c r="DP244" s="37" t="s">
        <v>2605</v>
      </c>
      <c r="DQ244" s="37" t="s">
        <v>3699</v>
      </c>
      <c r="DR244" s="37" t="s">
        <v>2606</v>
      </c>
      <c r="DS244" s="22"/>
      <c r="DT244" s="6"/>
      <c r="DZ244" s="48"/>
    </row>
    <row r="245" spans="9:130">
      <c r="I245" s="36" t="s">
        <v>789</v>
      </c>
      <c r="J245" s="161" t="s">
        <v>790</v>
      </c>
      <c r="K245" s="161" t="s">
        <v>790</v>
      </c>
      <c r="L245" s="24" t="s">
        <v>39</v>
      </c>
      <c r="M245" s="36" t="s">
        <v>789</v>
      </c>
      <c r="N245" s="36" t="s">
        <v>789</v>
      </c>
      <c r="O245" s="24" t="s">
        <v>40</v>
      </c>
      <c r="P245" s="36" t="s">
        <v>791</v>
      </c>
      <c r="Q245" s="36" t="s">
        <v>792</v>
      </c>
      <c r="R245" s="36" t="s">
        <v>793</v>
      </c>
      <c r="S245" s="36" t="s">
        <v>791</v>
      </c>
      <c r="AI245" s="375"/>
      <c r="AJ245" s="6"/>
      <c r="AK245" s="6"/>
      <c r="AL245" s="6"/>
      <c r="AM245" s="6"/>
      <c r="AN245" s="376"/>
      <c r="AO245" s="376"/>
      <c r="AP245" s="474" t="s">
        <v>3450</v>
      </c>
      <c r="AQ245" s="472"/>
      <c r="AR245" s="376"/>
      <c r="AS245" s="376"/>
      <c r="AT245" s="376"/>
      <c r="AU245" s="376"/>
      <c r="AV245" s="376"/>
      <c r="AW245" s="6"/>
      <c r="AX245" s="6"/>
      <c r="AY245" s="6"/>
      <c r="AZ245" s="6"/>
      <c r="BA245" s="6"/>
      <c r="BB245" s="6"/>
      <c r="BC245" s="6"/>
      <c r="BD245" s="97"/>
      <c r="DC245" s="182"/>
      <c r="DD245" s="118">
        <f>DH205</f>
        <v>0</v>
      </c>
      <c r="DE245" s="128" t="s">
        <v>2994</v>
      </c>
      <c r="DF245" s="128" t="b">
        <f>ISNUMBER(DF244)</f>
        <v>1</v>
      </c>
      <c r="DG245" s="1" t="s">
        <v>2999</v>
      </c>
      <c r="DH245" s="1">
        <f>-1*DH244</f>
        <v>0</v>
      </c>
      <c r="DI245" s="1" t="s">
        <v>3019</v>
      </c>
      <c r="DK245" s="182"/>
      <c r="DM245" s="2"/>
      <c r="DN245" s="37" t="s">
        <v>2605</v>
      </c>
      <c r="DO245" s="37" t="s">
        <v>2605</v>
      </c>
      <c r="DP245" s="37" t="s">
        <v>2605</v>
      </c>
      <c r="DQ245" s="37" t="s">
        <v>3699</v>
      </c>
      <c r="DR245" s="37" t="s">
        <v>2606</v>
      </c>
      <c r="DS245" s="22"/>
      <c r="DT245" s="6"/>
      <c r="DZ245" s="48"/>
    </row>
    <row r="246" spans="9:130">
      <c r="I246" s="30"/>
      <c r="J246" s="159" t="s">
        <v>794</v>
      </c>
      <c r="K246" s="159" t="s">
        <v>794</v>
      </c>
      <c r="L246" s="30">
        <v>0</v>
      </c>
      <c r="M246" s="30">
        <v>40</v>
      </c>
      <c r="N246" s="30">
        <v>30.4</v>
      </c>
      <c r="O246" s="30">
        <v>56</v>
      </c>
      <c r="P246" s="30">
        <v>32</v>
      </c>
      <c r="Q246" s="30">
        <v>14</v>
      </c>
      <c r="R246" s="30" t="s">
        <v>795</v>
      </c>
      <c r="S246" s="30" t="s">
        <v>796</v>
      </c>
      <c r="AI246" s="375"/>
      <c r="AJ246" s="6"/>
      <c r="AK246" s="6"/>
      <c r="AL246" s="6"/>
      <c r="AM246" s="6"/>
      <c r="AN246" s="376"/>
      <c r="AO246" s="376"/>
      <c r="AP246" s="474" t="s">
        <v>3451</v>
      </c>
      <c r="AQ246" s="472"/>
      <c r="AR246" s="376"/>
      <c r="AS246" s="376"/>
      <c r="AT246" s="376"/>
      <c r="AU246" s="376"/>
      <c r="AV246" s="376"/>
      <c r="AW246" s="6"/>
      <c r="AX246" s="6"/>
      <c r="AY246" s="6"/>
      <c r="AZ246" s="6"/>
      <c r="BA246" s="6"/>
      <c r="BB246" s="6"/>
      <c r="BC246" s="6"/>
      <c r="BD246" s="97"/>
      <c r="DC246" s="182"/>
      <c r="DD246" s="1" t="s">
        <v>3004</v>
      </c>
      <c r="DE246" s="128" t="s">
        <v>2996</v>
      </c>
      <c r="DF246" s="128">
        <f>DF245*1</f>
        <v>1</v>
      </c>
      <c r="DG246" s="1" t="s">
        <v>3001</v>
      </c>
      <c r="DH246" s="408">
        <f>IF(DF248=1,DH245,DH243)</f>
        <v>0</v>
      </c>
      <c r="DI246" s="1" t="s">
        <v>3020</v>
      </c>
      <c r="DJ246" s="408">
        <f>DH246</f>
        <v>0</v>
      </c>
      <c r="DK246" s="182"/>
      <c r="DM246" s="2"/>
      <c r="DN246" s="37" t="s">
        <v>3700</v>
      </c>
      <c r="DO246" s="37" t="s">
        <v>3700</v>
      </c>
      <c r="DP246" s="37" t="s">
        <v>2690</v>
      </c>
      <c r="DQ246" s="37" t="s">
        <v>3701</v>
      </c>
      <c r="DR246" s="37" t="s">
        <v>2691</v>
      </c>
      <c r="DS246" s="22"/>
      <c r="DT246" s="6"/>
      <c r="DZ246" s="48"/>
    </row>
    <row r="247" spans="9:130">
      <c r="I247" s="30"/>
      <c r="J247" s="159" t="s">
        <v>797</v>
      </c>
      <c r="K247" s="159" t="s">
        <v>797</v>
      </c>
      <c r="L247" s="30">
        <v>0</v>
      </c>
      <c r="M247" s="30">
        <v>9</v>
      </c>
      <c r="N247" s="30">
        <v>10.7</v>
      </c>
      <c r="O247" s="30">
        <v>59</v>
      </c>
      <c r="P247" s="30">
        <v>8</v>
      </c>
      <c r="Q247" s="30">
        <v>59</v>
      </c>
      <c r="R247" s="30" t="s">
        <v>798</v>
      </c>
      <c r="S247" s="30" t="s">
        <v>799</v>
      </c>
      <c r="AI247" s="375"/>
      <c r="AJ247" s="6"/>
      <c r="AK247" s="6"/>
      <c r="AL247" s="6"/>
      <c r="AM247" s="6"/>
      <c r="AN247" s="376"/>
      <c r="AO247" s="376"/>
      <c r="AP247" s="474" t="s">
        <v>3452</v>
      </c>
      <c r="AQ247" s="472"/>
      <c r="AR247" s="376"/>
      <c r="AS247" s="376"/>
      <c r="AT247" s="376"/>
      <c r="AU247" s="376"/>
      <c r="AV247" s="376"/>
      <c r="AW247" s="6"/>
      <c r="AX247" s="6"/>
      <c r="AY247" s="6"/>
      <c r="AZ247" s="6"/>
      <c r="BA247" s="6"/>
      <c r="BB247" s="6"/>
      <c r="BC247" s="6"/>
      <c r="BD247" s="97"/>
      <c r="DC247" s="182"/>
      <c r="DD247" s="118">
        <f>DH210</f>
        <v>0</v>
      </c>
      <c r="DE247" s="128" t="s">
        <v>2998</v>
      </c>
      <c r="DF247" s="6">
        <f>IF(DF246=1,DF244,0)</f>
        <v>0</v>
      </c>
      <c r="DH247" s="175"/>
      <c r="DK247" s="182"/>
      <c r="DM247" s="2"/>
      <c r="DN247" s="37" t="s">
        <v>2690</v>
      </c>
      <c r="DO247" s="37" t="s">
        <v>2690</v>
      </c>
      <c r="DP247" s="37" t="s">
        <v>2690</v>
      </c>
      <c r="DQ247" s="37" t="s">
        <v>3701</v>
      </c>
      <c r="DR247" s="37" t="s">
        <v>2691</v>
      </c>
      <c r="DS247" s="22"/>
      <c r="DT247" s="6"/>
      <c r="DZ247" s="48"/>
    </row>
    <row r="248" spans="9:130">
      <c r="I248" s="30"/>
      <c r="J248" s="159" t="s">
        <v>800</v>
      </c>
      <c r="K248" s="159" t="s">
        <v>800</v>
      </c>
      <c r="L248" s="30">
        <v>0</v>
      </c>
      <c r="M248" s="30">
        <v>56</v>
      </c>
      <c r="N248" s="30">
        <v>42.5</v>
      </c>
      <c r="O248" s="30">
        <v>60</v>
      </c>
      <c r="P248" s="30">
        <v>43</v>
      </c>
      <c r="Q248" s="30">
        <v>0</v>
      </c>
      <c r="R248" s="30" t="s">
        <v>801</v>
      </c>
      <c r="S248" s="30" t="s">
        <v>802</v>
      </c>
      <c r="AI248" s="375"/>
      <c r="AJ248" s="6"/>
      <c r="AK248" s="6"/>
      <c r="AL248" s="6"/>
      <c r="AM248" s="6"/>
      <c r="AN248" s="376"/>
      <c r="AO248" s="376"/>
      <c r="AP248" s="474" t="s">
        <v>3453</v>
      </c>
      <c r="AQ248" s="472"/>
      <c r="AR248" s="376"/>
      <c r="AS248" s="376"/>
      <c r="AT248" s="376"/>
      <c r="AU248" s="376"/>
      <c r="AV248" s="376"/>
      <c r="AW248" s="6"/>
      <c r="AX248" s="6"/>
      <c r="AY248" s="6"/>
      <c r="AZ248" s="6"/>
      <c r="BA248" s="6"/>
      <c r="BB248" s="6"/>
      <c r="BC248" s="6"/>
      <c r="BD248" s="97"/>
      <c r="DC248" s="182"/>
      <c r="DD248" s="409" t="s">
        <v>3008</v>
      </c>
      <c r="DE248" s="132" t="s">
        <v>3000</v>
      </c>
      <c r="DF248" s="132">
        <f>IF(DF247&lt;0,1,0)</f>
        <v>0</v>
      </c>
      <c r="DG248" s="108" t="s">
        <v>3004</v>
      </c>
      <c r="DI248" s="1" t="s">
        <v>3021</v>
      </c>
      <c r="DK248" s="182"/>
      <c r="DM248" s="2"/>
      <c r="DN248" s="37" t="s">
        <v>3702</v>
      </c>
      <c r="DO248" s="37" t="s">
        <v>3702</v>
      </c>
      <c r="DP248" s="37" t="s">
        <v>3246</v>
      </c>
      <c r="DQ248" s="37" t="s">
        <v>3703</v>
      </c>
      <c r="DR248" s="37" t="s">
        <v>2709</v>
      </c>
      <c r="DS248" s="22"/>
      <c r="DT248" s="6"/>
      <c r="DZ248" s="48"/>
    </row>
    <row r="249" spans="9:130">
      <c r="I249" s="30"/>
      <c r="J249" s="159" t="s">
        <v>803</v>
      </c>
      <c r="K249" s="159" t="s">
        <v>803</v>
      </c>
      <c r="L249" s="30">
        <v>1</v>
      </c>
      <c r="M249" s="30">
        <v>25</v>
      </c>
      <c r="N249" s="30">
        <v>49</v>
      </c>
      <c r="O249" s="30">
        <v>60</v>
      </c>
      <c r="P249" s="30">
        <v>14</v>
      </c>
      <c r="Q249" s="30">
        <v>7</v>
      </c>
      <c r="R249" s="30" t="s">
        <v>804</v>
      </c>
      <c r="S249" s="30" t="s">
        <v>805</v>
      </c>
      <c r="AI249" s="375"/>
      <c r="AJ249" s="6"/>
      <c r="AK249" s="6"/>
      <c r="AL249" s="6"/>
      <c r="AM249" s="6"/>
      <c r="AN249" s="376"/>
      <c r="AO249" s="376"/>
      <c r="AP249" s="1" t="s">
        <v>3747</v>
      </c>
      <c r="AQ249" s="472"/>
      <c r="AR249" s="376"/>
      <c r="AS249" s="376"/>
      <c r="AT249" s="376"/>
      <c r="AU249" s="376"/>
      <c r="AV249" s="376"/>
      <c r="AW249" s="6"/>
      <c r="AX249" s="6"/>
      <c r="AY249" s="6"/>
      <c r="AZ249" s="6"/>
      <c r="BA249" s="6"/>
      <c r="BB249" s="6"/>
      <c r="BC249" s="6"/>
      <c r="BD249" s="97"/>
      <c r="DC249" s="182"/>
      <c r="DD249" s="410">
        <f>DJ243</f>
        <v>0</v>
      </c>
      <c r="DE249" s="128" t="s">
        <v>3003</v>
      </c>
      <c r="DF249" s="128">
        <f>IF(DF248=1,DF247,0)</f>
        <v>0</v>
      </c>
      <c r="DG249" s="1" t="s">
        <v>3005</v>
      </c>
      <c r="DH249" s="1">
        <f>IF(DF248=1,DH241,0)</f>
        <v>0</v>
      </c>
      <c r="DI249" s="1" t="s">
        <v>3022</v>
      </c>
      <c r="DJ249" s="408">
        <f>60*DH251</f>
        <v>0</v>
      </c>
      <c r="DK249" s="182"/>
      <c r="DM249" s="2"/>
      <c r="DN249" s="37" t="s">
        <v>3246</v>
      </c>
      <c r="DO249" s="37" t="s">
        <v>3246</v>
      </c>
      <c r="DP249" s="37" t="s">
        <v>3246</v>
      </c>
      <c r="DQ249" s="37" t="s">
        <v>3703</v>
      </c>
      <c r="DR249" s="37" t="s">
        <v>2709</v>
      </c>
      <c r="DS249" s="22"/>
      <c r="DT249" s="6"/>
      <c r="DZ249" s="48"/>
    </row>
    <row r="250" spans="9:130">
      <c r="I250" s="30"/>
      <c r="J250" s="159" t="s">
        <v>806</v>
      </c>
      <c r="K250" s="159" t="s">
        <v>806</v>
      </c>
      <c r="L250" s="30">
        <v>1</v>
      </c>
      <c r="M250" s="30">
        <v>54</v>
      </c>
      <c r="N250" s="30">
        <v>23.7</v>
      </c>
      <c r="O250" s="30">
        <v>63</v>
      </c>
      <c r="P250" s="30">
        <v>40</v>
      </c>
      <c r="Q250" s="30">
        <v>12</v>
      </c>
      <c r="R250" s="30" t="s">
        <v>807</v>
      </c>
      <c r="S250" s="30" t="s">
        <v>808</v>
      </c>
      <c r="AI250" s="375"/>
      <c r="AJ250" s="6"/>
      <c r="AK250" s="6"/>
      <c r="AL250" s="6"/>
      <c r="AM250" s="6"/>
      <c r="AN250" s="376"/>
      <c r="AO250" s="376"/>
      <c r="AP250" s="1" t="s">
        <v>3748</v>
      </c>
      <c r="AQ250" s="472"/>
      <c r="AR250" s="376"/>
      <c r="AS250" s="376"/>
      <c r="AT250" s="376"/>
      <c r="AU250" s="376"/>
      <c r="AV250" s="376"/>
      <c r="AW250" s="6"/>
      <c r="AX250" s="6"/>
      <c r="AY250" s="6"/>
      <c r="AZ250" s="6"/>
      <c r="BA250" s="6"/>
      <c r="BB250" s="6"/>
      <c r="BC250" s="6"/>
      <c r="BD250" s="97"/>
      <c r="DC250" s="182"/>
      <c r="DD250" s="411" t="s">
        <v>11</v>
      </c>
      <c r="DE250" s="128" t="s">
        <v>3023</v>
      </c>
      <c r="DF250" s="128">
        <f>DF249*-1</f>
        <v>0</v>
      </c>
      <c r="DG250" s="1" t="s">
        <v>2999</v>
      </c>
      <c r="DH250" s="1">
        <f>-1*DH249</f>
        <v>0</v>
      </c>
      <c r="DK250" s="182"/>
      <c r="DM250" s="2"/>
      <c r="DN250" s="37" t="s">
        <v>3704</v>
      </c>
      <c r="DO250" s="37" t="s">
        <v>3704</v>
      </c>
      <c r="DP250" s="37" t="s">
        <v>3246</v>
      </c>
      <c r="DQ250" s="37" t="s">
        <v>3703</v>
      </c>
      <c r="DR250" s="37" t="s">
        <v>2709</v>
      </c>
      <c r="DS250" s="22"/>
      <c r="DT250" s="6"/>
      <c r="DZ250" s="48"/>
    </row>
    <row r="251" spans="9:130">
      <c r="I251" s="30"/>
      <c r="J251" s="159" t="s">
        <v>809</v>
      </c>
      <c r="K251" s="159" t="s">
        <v>809</v>
      </c>
      <c r="L251" s="30">
        <v>0</v>
      </c>
      <c r="M251" s="30">
        <v>49</v>
      </c>
      <c r="N251" s="30">
        <v>6.3</v>
      </c>
      <c r="O251" s="30">
        <v>57</v>
      </c>
      <c r="P251" s="30">
        <v>48</v>
      </c>
      <c r="Q251" s="30">
        <v>55</v>
      </c>
      <c r="R251" s="30" t="s">
        <v>810</v>
      </c>
      <c r="S251" s="30" t="s">
        <v>811</v>
      </c>
      <c r="AI251" s="375"/>
      <c r="AJ251" s="6"/>
      <c r="AK251" s="6"/>
      <c r="AL251" s="6"/>
      <c r="AM251" s="6"/>
      <c r="AN251" s="376"/>
      <c r="AO251" s="376"/>
      <c r="AP251" s="1" t="s">
        <v>3454</v>
      </c>
      <c r="AQ251" s="472"/>
      <c r="AR251" s="376"/>
      <c r="AS251" s="376"/>
      <c r="AT251" s="376"/>
      <c r="AU251" s="376"/>
      <c r="AV251" s="376"/>
      <c r="AW251" s="6"/>
      <c r="AX251" s="6"/>
      <c r="AY251" s="6"/>
      <c r="AZ251" s="6"/>
      <c r="BA251" s="6"/>
      <c r="BB251" s="6"/>
      <c r="BC251" s="6"/>
      <c r="BD251" s="97"/>
      <c r="DC251" s="182"/>
      <c r="DD251" s="412">
        <f>DJ246</f>
        <v>0</v>
      </c>
      <c r="DE251" s="128" t="s">
        <v>3006</v>
      </c>
      <c r="DF251" s="6">
        <f>IF(DF250=0,DF247,DF250)</f>
        <v>0</v>
      </c>
      <c r="DG251" s="1" t="s">
        <v>3007</v>
      </c>
      <c r="DH251" s="408">
        <f>IF(DF248=1,DH250,DH241)</f>
        <v>0</v>
      </c>
      <c r="DK251" s="182"/>
      <c r="DM251" s="2"/>
      <c r="DN251" s="37" t="s">
        <v>2708</v>
      </c>
      <c r="DO251" s="37" t="s">
        <v>2708</v>
      </c>
      <c r="DP251" s="37" t="s">
        <v>3246</v>
      </c>
      <c r="DQ251" s="37" t="s">
        <v>3703</v>
      </c>
      <c r="DR251" s="37" t="s">
        <v>2709</v>
      </c>
      <c r="DS251" s="22"/>
      <c r="DT251" s="6"/>
      <c r="DZ251" s="48"/>
    </row>
    <row r="252" spans="9:130">
      <c r="I252" s="30"/>
      <c r="J252" s="159" t="s">
        <v>812</v>
      </c>
      <c r="K252" s="159" t="s">
        <v>812</v>
      </c>
      <c r="L252" s="30">
        <v>2</v>
      </c>
      <c r="M252" s="30">
        <v>29</v>
      </c>
      <c r="N252" s="30">
        <v>3.9</v>
      </c>
      <c r="O252" s="30">
        <v>67</v>
      </c>
      <c r="P252" s="30">
        <v>24</v>
      </c>
      <c r="Q252" s="30">
        <v>9</v>
      </c>
      <c r="R252" s="30" t="s">
        <v>813</v>
      </c>
      <c r="S252" s="30" t="s">
        <v>814</v>
      </c>
      <c r="AI252" s="375"/>
      <c r="AJ252" s="6"/>
      <c r="AK252" s="6"/>
      <c r="AL252" s="6"/>
      <c r="AM252" s="6"/>
      <c r="AN252" s="376"/>
      <c r="AO252" s="376"/>
      <c r="AP252" s="476"/>
      <c r="AQ252" s="472"/>
      <c r="AR252" s="376"/>
      <c r="AS252" s="376"/>
      <c r="AT252" s="376"/>
      <c r="AU252" s="376"/>
      <c r="AV252" s="376"/>
      <c r="AW252" s="6"/>
      <c r="AX252" s="6"/>
      <c r="AY252" s="6"/>
      <c r="AZ252" s="6"/>
      <c r="BA252" s="6"/>
      <c r="BB252" s="6"/>
      <c r="BC252" s="6"/>
      <c r="BD252" s="97"/>
      <c r="DC252" s="182"/>
      <c r="DD252" s="411" t="s">
        <v>2869</v>
      </c>
      <c r="DE252" s="145" t="s">
        <v>3024</v>
      </c>
      <c r="DF252" s="6">
        <f>DF251</f>
        <v>0</v>
      </c>
      <c r="DH252" s="175"/>
      <c r="DK252" s="182"/>
      <c r="DM252" s="2"/>
      <c r="DN252" s="37" t="s">
        <v>3247</v>
      </c>
      <c r="DO252" s="37" t="s">
        <v>3247</v>
      </c>
      <c r="DP252" s="37"/>
      <c r="DQ252" s="37"/>
      <c r="DR252" s="37"/>
      <c r="DS252" s="37" t="s">
        <v>3705</v>
      </c>
      <c r="DT252" s="175"/>
      <c r="DZ252" s="48"/>
    </row>
    <row r="253" spans="9:130" ht="15.75" thickBot="1">
      <c r="I253" s="30"/>
      <c r="J253" s="159" t="s">
        <v>815</v>
      </c>
      <c r="K253" s="159" t="s">
        <v>815</v>
      </c>
      <c r="L253" s="30">
        <v>0</v>
      </c>
      <c r="M253" s="30">
        <v>33</v>
      </c>
      <c r="N253" s="30">
        <v>0</v>
      </c>
      <c r="O253" s="30">
        <v>62</v>
      </c>
      <c r="P253" s="30">
        <v>55</v>
      </c>
      <c r="Q253" s="30">
        <v>54</v>
      </c>
      <c r="R253" s="30" t="s">
        <v>816</v>
      </c>
      <c r="S253" s="30" t="s">
        <v>817</v>
      </c>
      <c r="AI253" s="375"/>
      <c r="AJ253" s="6"/>
      <c r="AK253" s="6"/>
      <c r="AL253" s="6"/>
      <c r="AM253" s="6"/>
      <c r="AN253" s="376"/>
      <c r="AO253" s="376"/>
      <c r="AP253" s="476"/>
      <c r="AQ253" s="472"/>
      <c r="AR253" s="376"/>
      <c r="AS253" s="376"/>
      <c r="AT253" s="376"/>
      <c r="AU253" s="376"/>
      <c r="AV253" s="376"/>
      <c r="AW253" s="6"/>
      <c r="AX253" s="6"/>
      <c r="AY253" s="6"/>
      <c r="AZ253" s="6"/>
      <c r="BA253" s="6"/>
      <c r="BB253" s="6"/>
      <c r="BC253" s="6"/>
      <c r="BD253" s="97"/>
      <c r="DC253" s="182"/>
      <c r="DD253" s="412">
        <f>DJ249</f>
        <v>0</v>
      </c>
      <c r="DE253" s="1" t="s">
        <v>3025</v>
      </c>
      <c r="DF253" s="190">
        <f>IF(DF252&gt;100,0,DF252)</f>
        <v>0</v>
      </c>
      <c r="DK253" s="182"/>
      <c r="DM253" s="2"/>
      <c r="DN253" s="37" t="s">
        <v>3248</v>
      </c>
      <c r="DO253" s="37" t="s">
        <v>3248</v>
      </c>
      <c r="DP253" s="37"/>
      <c r="DQ253" s="37"/>
      <c r="DR253" s="37"/>
      <c r="DS253" s="37" t="s">
        <v>3707</v>
      </c>
      <c r="DT253" s="175"/>
      <c r="DZ253" s="48"/>
    </row>
    <row r="254" spans="9:130" ht="15.75" thickBot="1">
      <c r="I254" s="30"/>
      <c r="J254" s="159" t="s">
        <v>818</v>
      </c>
      <c r="K254" s="159" t="s">
        <v>818</v>
      </c>
      <c r="L254" s="30">
        <v>0</v>
      </c>
      <c r="M254" s="30">
        <v>44</v>
      </c>
      <c r="N254" s="30">
        <v>43.6</v>
      </c>
      <c r="O254" s="30">
        <v>48</v>
      </c>
      <c r="P254" s="30">
        <v>17</v>
      </c>
      <c r="Q254" s="30">
        <v>4</v>
      </c>
      <c r="R254" s="30" t="s">
        <v>819</v>
      </c>
      <c r="S254" s="30" t="s">
        <v>820</v>
      </c>
      <c r="AI254" s="375"/>
      <c r="AJ254" s="6"/>
      <c r="AK254" s="6"/>
      <c r="AL254" s="6"/>
      <c r="AM254" s="6"/>
      <c r="AN254" s="376"/>
      <c r="AO254" s="376"/>
      <c r="AP254" s="534"/>
      <c r="AQ254" s="436"/>
      <c r="AR254" s="561" t="s">
        <v>2798</v>
      </c>
      <c r="AS254" s="480" t="s">
        <v>1194</v>
      </c>
      <c r="AT254" s="598"/>
      <c r="AU254" s="599"/>
      <c r="AV254" s="376"/>
      <c r="AW254" s="6"/>
      <c r="AX254" s="6"/>
      <c r="AY254" s="6"/>
      <c r="AZ254" s="6"/>
      <c r="BA254" s="6"/>
      <c r="BB254" s="6"/>
      <c r="BC254" s="6"/>
      <c r="BD254" s="97"/>
      <c r="DC254" s="182"/>
      <c r="DD254" s="182"/>
      <c r="DE254" s="182"/>
      <c r="DF254" s="182"/>
      <c r="DG254" s="182"/>
      <c r="DH254" s="182"/>
      <c r="DI254" s="182"/>
      <c r="DJ254" s="182"/>
      <c r="DK254" s="182"/>
      <c r="DM254" s="2"/>
      <c r="DN254" s="37" t="s">
        <v>3249</v>
      </c>
      <c r="DO254" s="37" t="s">
        <v>3249</v>
      </c>
      <c r="DP254" s="37"/>
      <c r="DQ254" s="37"/>
      <c r="DR254" s="37"/>
      <c r="DS254" s="37" t="s">
        <v>3706</v>
      </c>
      <c r="DT254" s="175"/>
      <c r="DZ254" s="48"/>
    </row>
    <row r="255" spans="9:130" ht="15.75" thickBot="1">
      <c r="I255" s="24" t="s">
        <v>821</v>
      </c>
      <c r="J255" s="157" t="s">
        <v>822</v>
      </c>
      <c r="K255" s="157" t="s">
        <v>822</v>
      </c>
      <c r="L255" s="24" t="s">
        <v>39</v>
      </c>
      <c r="M255" s="24" t="s">
        <v>821</v>
      </c>
      <c r="N255" s="24" t="s">
        <v>821</v>
      </c>
      <c r="O255" s="24" t="s">
        <v>40</v>
      </c>
      <c r="P255" s="24" t="s">
        <v>823</v>
      </c>
      <c r="Q255" s="24" t="s">
        <v>824</v>
      </c>
      <c r="R255" s="24" t="s">
        <v>825</v>
      </c>
      <c r="S255" s="24" t="s">
        <v>823</v>
      </c>
      <c r="AI255" s="375"/>
      <c r="AJ255" s="6"/>
      <c r="AK255" s="6"/>
      <c r="AL255" s="6"/>
      <c r="AM255" s="6"/>
      <c r="AN255" s="376"/>
      <c r="AO255" s="376"/>
      <c r="AP255" s="439"/>
      <c r="AQ255" s="413"/>
      <c r="AR255" s="562" t="s">
        <v>2799</v>
      </c>
      <c r="AS255" s="438" t="s">
        <v>1371</v>
      </c>
      <c r="AT255" s="600"/>
      <c r="AU255" s="601"/>
      <c r="AV255" s="376"/>
      <c r="AW255" s="6"/>
      <c r="AX255" s="6"/>
      <c r="AY255" s="6"/>
      <c r="AZ255" s="6"/>
      <c r="BA255" s="6"/>
      <c r="BB255" s="6"/>
      <c r="BC255" s="6"/>
      <c r="BD255" s="97"/>
      <c r="DC255" s="182"/>
      <c r="DD255" s="182"/>
      <c r="DE255" s="182"/>
      <c r="DF255" s="182"/>
      <c r="DG255" s="182"/>
      <c r="DH255" s="182"/>
      <c r="DI255" s="182"/>
      <c r="DJ255" s="182"/>
      <c r="DK255" s="182"/>
      <c r="DM255" s="2"/>
      <c r="DN255" s="37"/>
      <c r="DO255" s="37"/>
      <c r="DP255" s="37"/>
      <c r="DQ255" s="37"/>
      <c r="DR255" s="37"/>
      <c r="DS255" s="175"/>
      <c r="DT255" s="6"/>
      <c r="DZ255" s="48"/>
    </row>
    <row r="256" spans="9:130" ht="15.75" thickBot="1">
      <c r="I256" s="22"/>
      <c r="J256" s="156" t="s">
        <v>826</v>
      </c>
      <c r="K256" s="156" t="s">
        <v>826</v>
      </c>
      <c r="L256" s="22">
        <v>14</v>
      </c>
      <c r="M256" s="22">
        <v>6</v>
      </c>
      <c r="N256" s="22">
        <v>40.9</v>
      </c>
      <c r="O256" s="22">
        <v>-36</v>
      </c>
      <c r="P256" s="22">
        <v>-22</v>
      </c>
      <c r="Q256" s="22">
        <v>-12</v>
      </c>
      <c r="R256" s="22" t="s">
        <v>827</v>
      </c>
      <c r="S256" s="22" t="s">
        <v>828</v>
      </c>
      <c r="AI256" s="375"/>
      <c r="AJ256" s="6"/>
      <c r="AK256" s="6"/>
      <c r="AL256" s="6"/>
      <c r="AM256" s="6"/>
      <c r="AN256" s="376"/>
      <c r="AO256" s="376"/>
      <c r="AP256" s="436"/>
      <c r="AQ256" s="436"/>
      <c r="AR256" s="436"/>
      <c r="AS256" s="441" t="s">
        <v>2800</v>
      </c>
      <c r="AT256" s="436"/>
      <c r="AU256" s="436"/>
      <c r="AV256" s="376"/>
      <c r="AW256" s="6"/>
      <c r="AX256" s="6"/>
      <c r="AY256" s="6"/>
      <c r="AZ256" s="6"/>
      <c r="BA256" s="6"/>
      <c r="BB256" s="6"/>
      <c r="BC256" s="6"/>
      <c r="BD256" s="97"/>
      <c r="DC256" s="182"/>
      <c r="DD256" s="175"/>
      <c r="DE256" s="267" t="s">
        <v>3009</v>
      </c>
      <c r="DF256" s="57">
        <f>DF294</f>
        <v>0</v>
      </c>
      <c r="DG256" s="175"/>
      <c r="DH256" s="175"/>
      <c r="DI256" s="175"/>
      <c r="DJ256" s="175"/>
      <c r="DK256" s="182"/>
      <c r="DM256" s="2"/>
      <c r="DN256" s="107"/>
      <c r="DO256" s="107"/>
      <c r="DP256" s="107"/>
      <c r="DQ256" s="107"/>
      <c r="DR256" s="107" t="str">
        <f xml:space="preserve"> ""</f>
        <v/>
      </c>
      <c r="DS256" s="495"/>
      <c r="DT256" s="6"/>
      <c r="DZ256" s="48"/>
    </row>
    <row r="257" spans="9:130" ht="15.75" thickBot="1">
      <c r="I257" s="22"/>
      <c r="J257" s="156" t="s">
        <v>829</v>
      </c>
      <c r="K257" s="156" t="s">
        <v>829</v>
      </c>
      <c r="L257" s="22">
        <v>13</v>
      </c>
      <c r="M257" s="22">
        <v>20</v>
      </c>
      <c r="N257" s="22">
        <v>35.799999999999997</v>
      </c>
      <c r="O257" s="22">
        <v>-36</v>
      </c>
      <c r="P257" s="22">
        <v>-42</v>
      </c>
      <c r="Q257" s="22">
        <v>-44</v>
      </c>
      <c r="R257" s="22" t="s">
        <v>830</v>
      </c>
      <c r="S257" s="22" t="s">
        <v>831</v>
      </c>
      <c r="AI257" s="375"/>
      <c r="AJ257" s="6"/>
      <c r="AK257" s="6"/>
      <c r="AL257" s="6"/>
      <c r="AM257" s="6"/>
      <c r="AN257" s="376"/>
      <c r="AO257" s="376"/>
      <c r="AP257" s="563" t="s">
        <v>3709</v>
      </c>
      <c r="AQ257" s="414"/>
      <c r="AR257" s="499"/>
      <c r="AS257" s="442"/>
      <c r="AT257" s="442"/>
      <c r="AU257" s="442"/>
      <c r="AV257" s="376"/>
      <c r="AW257" s="6"/>
      <c r="AX257" s="6"/>
      <c r="AY257" s="6"/>
      <c r="AZ257" s="6"/>
      <c r="BA257" s="6"/>
      <c r="BB257" s="6"/>
      <c r="BC257" s="6"/>
      <c r="BD257" s="97"/>
      <c r="DC257" s="182"/>
      <c r="DD257" s="404"/>
      <c r="DE257" s="404" t="s">
        <v>2946</v>
      </c>
      <c r="DF257" s="195">
        <f>IF(DF256&lt;10,0,DF256)</f>
        <v>0</v>
      </c>
      <c r="DG257" s="405" t="s">
        <v>3010</v>
      </c>
      <c r="DH257" s="404"/>
      <c r="DI257" s="404"/>
      <c r="DJ257" s="404"/>
      <c r="DK257" s="182"/>
      <c r="DM257" s="2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</row>
    <row r="258" spans="9:130" ht="21" thickBot="1">
      <c r="I258" s="24" t="s">
        <v>832</v>
      </c>
      <c r="J258" s="157" t="s">
        <v>833</v>
      </c>
      <c r="K258" s="157" t="s">
        <v>833</v>
      </c>
      <c r="L258" s="24" t="s">
        <v>39</v>
      </c>
      <c r="M258" s="24" t="s">
        <v>832</v>
      </c>
      <c r="N258" s="24" t="s">
        <v>832</v>
      </c>
      <c r="O258" s="24" t="s">
        <v>40</v>
      </c>
      <c r="P258" s="24" t="s">
        <v>834</v>
      </c>
      <c r="Q258" s="24" t="s">
        <v>835</v>
      </c>
      <c r="R258" s="24" t="s">
        <v>836</v>
      </c>
      <c r="S258" s="24" t="s">
        <v>834</v>
      </c>
      <c r="AI258" s="375"/>
      <c r="AJ258" s="6"/>
      <c r="AK258" s="6"/>
      <c r="AL258" s="6"/>
      <c r="AM258" s="6"/>
      <c r="AN258" s="376"/>
      <c r="AO258" s="376"/>
      <c r="AP258" s="443"/>
      <c r="AQ258" s="564"/>
      <c r="AR258" s="565"/>
      <c r="AS258" s="498"/>
      <c r="AT258" s="605"/>
      <c r="AU258" s="605"/>
      <c r="AV258" s="376"/>
      <c r="AW258" s="6"/>
      <c r="AX258" s="6"/>
      <c r="AY258" s="6"/>
      <c r="AZ258" s="6"/>
      <c r="BA258" s="6"/>
      <c r="BB258" s="6"/>
      <c r="BC258" s="6"/>
      <c r="BD258" s="97"/>
      <c r="DC258" s="182"/>
      <c r="DE258" s="1" t="s">
        <v>2944</v>
      </c>
      <c r="DF258" s="406">
        <f>IF(DF257&lt;100,DF257,0)</f>
        <v>0</v>
      </c>
      <c r="DG258" s="1" t="s">
        <v>2942</v>
      </c>
      <c r="DH258" s="407">
        <f t="shared" ref="DH258:DH266" si="16">IF(DF259=0,DF258,0)</f>
        <v>0</v>
      </c>
      <c r="DI258" s="1" t="s">
        <v>2947</v>
      </c>
      <c r="DJ258" s="170">
        <f>IF(DH258&gt;0,90,0)</f>
        <v>0</v>
      </c>
      <c r="DK258" s="182"/>
    </row>
    <row r="259" spans="9:130">
      <c r="I259" s="22"/>
      <c r="J259" s="156" t="s">
        <v>837</v>
      </c>
      <c r="K259" s="156" t="s">
        <v>837</v>
      </c>
      <c r="L259" s="22">
        <v>3</v>
      </c>
      <c r="M259" s="22">
        <v>2</v>
      </c>
      <c r="N259" s="22">
        <v>16.8</v>
      </c>
      <c r="O259" s="22">
        <v>4</v>
      </c>
      <c r="P259" s="22">
        <v>5</v>
      </c>
      <c r="Q259" s="22">
        <v>23</v>
      </c>
      <c r="R259" s="22" t="s">
        <v>838</v>
      </c>
      <c r="S259" s="22" t="s">
        <v>839</v>
      </c>
      <c r="AI259" s="375"/>
      <c r="AJ259" s="6"/>
      <c r="AK259" s="6"/>
      <c r="AL259" s="6"/>
      <c r="AM259" s="6"/>
      <c r="AN259" s="376"/>
      <c r="AO259" s="376"/>
      <c r="AP259" s="444" t="s">
        <v>2800</v>
      </c>
      <c r="AQ259" s="413"/>
      <c r="AR259" s="444"/>
      <c r="AS259" s="444"/>
      <c r="AT259" s="413"/>
      <c r="AU259" s="413"/>
      <c r="AV259" s="376"/>
      <c r="AW259" s="6"/>
      <c r="AX259" s="6"/>
      <c r="AY259" s="6"/>
      <c r="AZ259" s="6"/>
      <c r="BA259" s="6"/>
      <c r="BB259" s="6"/>
      <c r="BC259" s="6"/>
      <c r="BD259" s="97"/>
      <c r="DC259" s="182"/>
      <c r="DE259" s="1" t="s">
        <v>2948</v>
      </c>
      <c r="DF259" s="406">
        <f>IF(DF257&lt;90,DF257,0)</f>
        <v>0</v>
      </c>
      <c r="DG259" s="1" t="s">
        <v>2942</v>
      </c>
      <c r="DH259" s="407">
        <f t="shared" si="16"/>
        <v>0</v>
      </c>
      <c r="DI259" s="1" t="s">
        <v>2949</v>
      </c>
      <c r="DJ259" s="170">
        <f>IF(DH259&gt;0,80,0)</f>
        <v>0</v>
      </c>
      <c r="DK259" s="182"/>
    </row>
    <row r="260" spans="9:130">
      <c r="I260" s="22"/>
      <c r="J260" s="156" t="s">
        <v>840</v>
      </c>
      <c r="K260" s="156" t="s">
        <v>840</v>
      </c>
      <c r="L260" s="22">
        <v>0</v>
      </c>
      <c r="M260" s="22">
        <v>43</v>
      </c>
      <c r="N260" s="22">
        <v>35.4</v>
      </c>
      <c r="O260" s="22">
        <v>-17</v>
      </c>
      <c r="P260" s="22">
        <v>-59</v>
      </c>
      <c r="Q260" s="22">
        <v>-12</v>
      </c>
      <c r="R260" s="22" t="s">
        <v>841</v>
      </c>
      <c r="S260" s="22" t="s">
        <v>842</v>
      </c>
      <c r="AI260" s="375"/>
      <c r="AJ260" s="6"/>
      <c r="AK260" s="6"/>
      <c r="AL260" s="6"/>
      <c r="AM260" s="6"/>
      <c r="AN260" s="376"/>
      <c r="AO260" s="376"/>
      <c r="AP260" s="478" t="s">
        <v>3455</v>
      </c>
      <c r="AQ260" s="477"/>
      <c r="AR260" s="376"/>
      <c r="AS260" s="376"/>
      <c r="AT260" s="376"/>
      <c r="AU260" s="376"/>
      <c r="AV260" s="376"/>
      <c r="AW260" s="6"/>
      <c r="AX260" s="6"/>
      <c r="AY260" s="6"/>
      <c r="AZ260" s="6"/>
      <c r="BA260" s="6"/>
      <c r="BB260" s="6"/>
      <c r="BC260" s="6"/>
      <c r="BD260" s="97"/>
      <c r="DC260" s="182"/>
      <c r="DE260" s="1" t="s">
        <v>2950</v>
      </c>
      <c r="DF260" s="406">
        <f>IF(DF257&lt;80,DF257,0)</f>
        <v>0</v>
      </c>
      <c r="DG260" s="1" t="s">
        <v>2942</v>
      </c>
      <c r="DH260" s="407">
        <f t="shared" si="16"/>
        <v>0</v>
      </c>
      <c r="DI260" s="1" t="s">
        <v>2951</v>
      </c>
      <c r="DJ260" s="170">
        <f>IF(DH260&gt;0,70,0)</f>
        <v>0</v>
      </c>
      <c r="DK260" s="182"/>
    </row>
    <row r="261" spans="9:130">
      <c r="I261" s="22"/>
      <c r="J261" s="156" t="s">
        <v>843</v>
      </c>
      <c r="K261" s="156" t="s">
        <v>843</v>
      </c>
      <c r="L261" s="22">
        <v>2</v>
      </c>
      <c r="M261" s="22">
        <v>43</v>
      </c>
      <c r="N261" s="22">
        <v>18</v>
      </c>
      <c r="O261" s="22">
        <v>3</v>
      </c>
      <c r="P261" s="22">
        <v>14</v>
      </c>
      <c r="Q261" s="22">
        <v>9</v>
      </c>
      <c r="R261" s="22" t="s">
        <v>844</v>
      </c>
      <c r="S261" s="22" t="s">
        <v>845</v>
      </c>
      <c r="AI261" s="375"/>
      <c r="AJ261" s="6"/>
      <c r="AK261" s="6"/>
      <c r="AL261" s="6"/>
      <c r="AM261" s="6"/>
      <c r="AN261" s="376"/>
      <c r="AO261" s="376"/>
      <c r="AP261" s="478" t="s">
        <v>3456</v>
      </c>
      <c r="AQ261" s="477"/>
      <c r="AR261" s="376"/>
      <c r="AS261" s="376"/>
      <c r="AT261" s="376"/>
      <c r="AU261" s="376"/>
      <c r="AV261" s="376"/>
      <c r="AW261" s="6"/>
      <c r="AX261" s="6"/>
      <c r="AY261" s="6"/>
      <c r="AZ261" s="6"/>
      <c r="BA261" s="6"/>
      <c r="BB261" s="6"/>
      <c r="BC261" s="6"/>
      <c r="BD261" s="97"/>
      <c r="DC261" s="182"/>
      <c r="DE261" s="1" t="s">
        <v>2952</v>
      </c>
      <c r="DF261" s="406">
        <f>IF(DF257&lt;70,DF257,0)</f>
        <v>0</v>
      </c>
      <c r="DG261" s="1" t="s">
        <v>2942</v>
      </c>
      <c r="DH261" s="407">
        <f t="shared" si="16"/>
        <v>0</v>
      </c>
      <c r="DI261" s="1" t="s">
        <v>2953</v>
      </c>
      <c r="DJ261" s="170">
        <f>IF(DH261&gt;0,60,0)</f>
        <v>0</v>
      </c>
      <c r="DK261" s="182"/>
    </row>
    <row r="262" spans="9:130">
      <c r="I262" s="22"/>
      <c r="J262" s="156" t="s">
        <v>846</v>
      </c>
      <c r="K262" s="156" t="s">
        <v>846</v>
      </c>
      <c r="L262" s="22">
        <v>2</v>
      </c>
      <c r="M262" s="22">
        <v>39</v>
      </c>
      <c r="N262" s="22">
        <v>29</v>
      </c>
      <c r="O262" s="22">
        <v>0</v>
      </c>
      <c r="P262" s="22">
        <v>19</v>
      </c>
      <c r="Q262" s="22">
        <v>43</v>
      </c>
      <c r="R262" s="22" t="s">
        <v>847</v>
      </c>
      <c r="S262" s="22" t="s">
        <v>848</v>
      </c>
      <c r="AI262" s="375"/>
      <c r="AJ262" s="6"/>
      <c r="AK262" s="6"/>
      <c r="AL262" s="6"/>
      <c r="AM262" s="6"/>
      <c r="AN262" s="376"/>
      <c r="AO262" s="376"/>
      <c r="AP262" s="478" t="s">
        <v>3457</v>
      </c>
      <c r="AQ262" s="477"/>
      <c r="AR262" s="376"/>
      <c r="AS262" s="376"/>
      <c r="AT262" s="376"/>
      <c r="AU262" s="376"/>
      <c r="AV262" s="376"/>
      <c r="AW262" s="6"/>
      <c r="AX262" s="6"/>
      <c r="AY262" s="6"/>
      <c r="AZ262" s="6"/>
      <c r="BA262" s="6"/>
      <c r="BB262" s="6"/>
      <c r="BC262" s="6"/>
      <c r="BD262" s="97"/>
      <c r="DC262" s="182"/>
      <c r="DE262" s="1" t="s">
        <v>2954</v>
      </c>
      <c r="DF262" s="406">
        <f>IF(DF257&lt;60,DF257,0)</f>
        <v>0</v>
      </c>
      <c r="DG262" s="1" t="s">
        <v>2942</v>
      </c>
      <c r="DH262" s="407">
        <f t="shared" si="16"/>
        <v>0</v>
      </c>
      <c r="DI262" s="1" t="s">
        <v>2955</v>
      </c>
      <c r="DJ262" s="170">
        <f>IF(DH262&gt;0,50,0)</f>
        <v>0</v>
      </c>
      <c r="DK262" s="182"/>
    </row>
    <row r="263" spans="9:130" ht="15.75" thickBot="1">
      <c r="I263" s="22"/>
      <c r="J263" s="112" t="s">
        <v>849</v>
      </c>
      <c r="K263" s="112" t="s">
        <v>849</v>
      </c>
      <c r="L263" s="37">
        <v>1</v>
      </c>
      <c r="M263" s="37">
        <v>51</v>
      </c>
      <c r="N263" s="37">
        <v>27.6</v>
      </c>
      <c r="O263" s="37">
        <v>-10</v>
      </c>
      <c r="P263" s="37">
        <v>-20</v>
      </c>
      <c r="Q263" s="37">
        <v>-6</v>
      </c>
      <c r="R263" s="22" t="s">
        <v>850</v>
      </c>
      <c r="S263" s="22" t="s">
        <v>851</v>
      </c>
      <c r="AI263" s="375"/>
      <c r="AJ263" s="6"/>
      <c r="AK263" s="6"/>
      <c r="AL263" s="6"/>
      <c r="AM263" s="6"/>
      <c r="AN263" s="376"/>
      <c r="AO263" s="376"/>
      <c r="AP263" s="571" t="s">
        <v>3749</v>
      </c>
      <c r="AQ263" s="477"/>
      <c r="AR263" s="376"/>
      <c r="AS263" s="376"/>
      <c r="AT263" s="376"/>
      <c r="AU263" s="376"/>
      <c r="AV263" s="376"/>
      <c r="AW263" s="6"/>
      <c r="AX263" s="6"/>
      <c r="AY263" s="6"/>
      <c r="AZ263" s="6"/>
      <c r="BA263" s="6"/>
      <c r="BB263" s="6"/>
      <c r="BC263" s="6"/>
      <c r="BD263" s="97"/>
      <c r="DC263" s="182"/>
      <c r="DE263" s="1" t="s">
        <v>2956</v>
      </c>
      <c r="DF263" s="406">
        <f>IF(DF257&lt;50,DF257,0)</f>
        <v>0</v>
      </c>
      <c r="DG263" s="1" t="s">
        <v>2942</v>
      </c>
      <c r="DH263" s="407">
        <f t="shared" si="16"/>
        <v>0</v>
      </c>
      <c r="DI263" s="1" t="s">
        <v>2957</v>
      </c>
      <c r="DJ263" s="170">
        <f>IF(DH263&gt;0,40,0)</f>
        <v>0</v>
      </c>
      <c r="DK263" s="182"/>
    </row>
    <row r="264" spans="9:130" ht="15.75" thickBot="1">
      <c r="I264" s="22"/>
      <c r="J264" s="156" t="s">
        <v>852</v>
      </c>
      <c r="K264" s="156" t="s">
        <v>852</v>
      </c>
      <c r="L264" s="22">
        <v>1</v>
      </c>
      <c r="M264" s="22">
        <v>8</v>
      </c>
      <c r="N264" s="22">
        <v>35.4</v>
      </c>
      <c r="O264" s="22">
        <v>-10</v>
      </c>
      <c r="P264" s="22">
        <v>-10</v>
      </c>
      <c r="Q264" s="22">
        <v>-56</v>
      </c>
      <c r="R264" s="22" t="s">
        <v>853</v>
      </c>
      <c r="S264" s="22" t="s">
        <v>854</v>
      </c>
      <c r="AI264" s="375"/>
      <c r="AJ264" s="6"/>
      <c r="AK264" s="6"/>
      <c r="AL264" s="6"/>
      <c r="AM264" s="6"/>
      <c r="AN264" s="376"/>
      <c r="AO264" s="376"/>
      <c r="AP264" s="534"/>
      <c r="AQ264" s="436"/>
      <c r="AR264" s="561" t="s">
        <v>2798</v>
      </c>
      <c r="AS264" s="480" t="s">
        <v>1194</v>
      </c>
      <c r="AT264" s="598"/>
      <c r="AU264" s="599"/>
      <c r="AV264" s="376"/>
      <c r="AW264" s="6"/>
      <c r="AX264" s="6"/>
      <c r="AY264" s="6"/>
      <c r="AZ264" s="6"/>
      <c r="BA264" s="6"/>
      <c r="BB264" s="6"/>
      <c r="BC264" s="6"/>
      <c r="BD264" s="97"/>
      <c r="DC264" s="182"/>
      <c r="DE264" s="1" t="s">
        <v>2958</v>
      </c>
      <c r="DF264" s="406">
        <f>IF(DF257&lt;40,DF257,0)</f>
        <v>0</v>
      </c>
      <c r="DG264" s="1" t="s">
        <v>2942</v>
      </c>
      <c r="DH264" s="407">
        <f t="shared" si="16"/>
        <v>0</v>
      </c>
      <c r="DI264" s="1" t="s">
        <v>2959</v>
      </c>
      <c r="DJ264" s="170">
        <f>IF(DH264&gt;0,30,0)</f>
        <v>0</v>
      </c>
      <c r="DK264" s="182"/>
    </row>
    <row r="265" spans="9:130" ht="15.75" thickBot="1">
      <c r="I265" s="22"/>
      <c r="J265" s="156" t="s">
        <v>855</v>
      </c>
      <c r="K265" s="156" t="s">
        <v>855</v>
      </c>
      <c r="L265" s="22">
        <v>1</v>
      </c>
      <c r="M265" s="22">
        <v>24</v>
      </c>
      <c r="N265" s="22">
        <v>1.4</v>
      </c>
      <c r="O265" s="22">
        <v>-8</v>
      </c>
      <c r="P265" s="22">
        <v>-11</v>
      </c>
      <c r="Q265" s="22">
        <v>0</v>
      </c>
      <c r="R265" s="22" t="s">
        <v>856</v>
      </c>
      <c r="S265" s="22" t="s">
        <v>857</v>
      </c>
      <c r="AI265" s="375"/>
      <c r="AJ265" s="6"/>
      <c r="AK265" s="6"/>
      <c r="AL265" s="6"/>
      <c r="AM265" s="6"/>
      <c r="AN265" s="376"/>
      <c r="AO265" s="376"/>
      <c r="AP265" s="439"/>
      <c r="AQ265" s="413"/>
      <c r="AR265" s="562" t="s">
        <v>2799</v>
      </c>
      <c r="AS265" s="438" t="s">
        <v>1371</v>
      </c>
      <c r="AT265" s="600"/>
      <c r="AU265" s="601"/>
      <c r="AV265" s="376"/>
      <c r="AW265" s="6"/>
      <c r="AX265" s="6"/>
      <c r="AY265" s="6"/>
      <c r="AZ265" s="6"/>
      <c r="BA265" s="6"/>
      <c r="BB265" s="6"/>
      <c r="BC265" s="6"/>
      <c r="BD265" s="97"/>
      <c r="DC265" s="182"/>
      <c r="DE265" s="1" t="s">
        <v>2960</v>
      </c>
      <c r="DF265" s="406">
        <f>IF(DF257&lt;30,DF257,0)</f>
        <v>0</v>
      </c>
      <c r="DG265" s="1" t="s">
        <v>2942</v>
      </c>
      <c r="DH265" s="407">
        <f t="shared" si="16"/>
        <v>0</v>
      </c>
      <c r="DI265" s="1" t="s">
        <v>2961</v>
      </c>
      <c r="DJ265" s="170">
        <f>IF(DH265&gt;0,20,0)</f>
        <v>0</v>
      </c>
      <c r="DK265" s="182"/>
    </row>
    <row r="266" spans="9:130" ht="15.75" thickBot="1">
      <c r="I266" s="22"/>
      <c r="J266" s="156" t="s">
        <v>858</v>
      </c>
      <c r="K266" s="156" t="s">
        <v>858</v>
      </c>
      <c r="L266" s="22">
        <v>0</v>
      </c>
      <c r="M266" s="22">
        <v>19</v>
      </c>
      <c r="N266" s="22">
        <v>25.7</v>
      </c>
      <c r="O266" s="22">
        <v>-8</v>
      </c>
      <c r="P266" s="22">
        <v>-49</v>
      </c>
      <c r="Q266" s="22">
        <v>-26</v>
      </c>
      <c r="R266" s="22" t="s">
        <v>859</v>
      </c>
      <c r="S266" s="22" t="s">
        <v>860</v>
      </c>
      <c r="AI266" s="375"/>
      <c r="AJ266" s="6"/>
      <c r="AK266" s="6"/>
      <c r="AL266" s="6"/>
      <c r="AM266" s="6"/>
      <c r="AN266" s="376"/>
      <c r="AO266" s="376"/>
      <c r="AP266" s="436"/>
      <c r="AQ266" s="436"/>
      <c r="AR266" s="436"/>
      <c r="AS266" s="441" t="s">
        <v>2800</v>
      </c>
      <c r="AT266" s="436"/>
      <c r="AU266" s="436"/>
      <c r="AV266" s="376"/>
      <c r="AW266" s="6"/>
      <c r="AX266" s="6"/>
      <c r="AY266" s="6"/>
      <c r="AZ266" s="6"/>
      <c r="BA266" s="6"/>
      <c r="BB266" s="6"/>
      <c r="BC266" s="6"/>
      <c r="BD266" s="97"/>
      <c r="DC266" s="182"/>
      <c r="DE266" s="1" t="s">
        <v>2962</v>
      </c>
      <c r="DF266" s="406">
        <f>IF(DF257&lt;20,DF257,0)</f>
        <v>0</v>
      </c>
      <c r="DG266" s="1" t="s">
        <v>2942</v>
      </c>
      <c r="DH266" s="407">
        <f t="shared" si="16"/>
        <v>0</v>
      </c>
      <c r="DI266" s="1" t="s">
        <v>2963</v>
      </c>
      <c r="DJ266" s="170">
        <f>IF(DH266&gt;0,10,0)</f>
        <v>0</v>
      </c>
      <c r="DK266" s="182"/>
    </row>
    <row r="267" spans="9:130" ht="15.75" thickBot="1">
      <c r="I267" s="22"/>
      <c r="J267" s="156" t="s">
        <v>861</v>
      </c>
      <c r="K267" s="156" t="s">
        <v>861</v>
      </c>
      <c r="L267" s="22">
        <v>2</v>
      </c>
      <c r="M267" s="22">
        <v>19</v>
      </c>
      <c r="N267" s="22">
        <v>20.8</v>
      </c>
      <c r="O267" s="22">
        <v>-2</v>
      </c>
      <c r="P267" s="22">
        <v>-58</v>
      </c>
      <c r="Q267" s="22">
        <v>-39</v>
      </c>
      <c r="R267" s="22" t="s">
        <v>862</v>
      </c>
      <c r="S267" s="22" t="s">
        <v>863</v>
      </c>
      <c r="V267" s="5"/>
      <c r="W267" s="5"/>
      <c r="X267" s="283" t="s">
        <v>3112</v>
      </c>
      <c r="Y267" s="5"/>
      <c r="Z267" s="342"/>
      <c r="AA267" s="5"/>
      <c r="AB267" s="5"/>
      <c r="AC267" s="5"/>
      <c r="AD267" s="5"/>
      <c r="AE267" s="5"/>
      <c r="AF267" s="5"/>
      <c r="AG267" s="5"/>
      <c r="AI267" s="375"/>
      <c r="AJ267" s="6"/>
      <c r="AK267" s="6"/>
      <c r="AL267" s="6"/>
      <c r="AM267" s="6"/>
      <c r="AN267" s="376"/>
      <c r="AO267" s="376"/>
      <c r="AP267" s="563" t="s">
        <v>3709</v>
      </c>
      <c r="AQ267" s="414"/>
      <c r="AR267" s="499"/>
      <c r="AS267" s="442"/>
      <c r="AT267" s="442"/>
      <c r="AU267" s="442"/>
      <c r="AV267" s="376"/>
      <c r="AW267" s="6"/>
      <c r="AX267" s="6"/>
      <c r="AY267" s="6"/>
      <c r="AZ267" s="6"/>
      <c r="BA267" s="6"/>
      <c r="BB267" s="6"/>
      <c r="BC267" s="6"/>
      <c r="BD267" s="97"/>
      <c r="DC267" s="182"/>
      <c r="DE267" s="1" t="s">
        <v>2964</v>
      </c>
      <c r="DF267" s="406">
        <f>IF(DF257&lt;10,DF257,0)</f>
        <v>0</v>
      </c>
      <c r="DG267" s="1" t="s">
        <v>2943</v>
      </c>
      <c r="DH267" s="407">
        <f>DH258+DH259+DH260+DH261+DH262+DH263+DH264+DH265+DH266</f>
        <v>0</v>
      </c>
      <c r="DI267" s="1" t="s">
        <v>2943</v>
      </c>
      <c r="DJ267" s="170">
        <f>DJ258+DJ259+DJ260+DJ261+DJ262+DJ263+DJ264+DJ265+DJ266</f>
        <v>0</v>
      </c>
      <c r="DK267" s="182"/>
    </row>
    <row r="268" spans="9:130" ht="21" thickBot="1">
      <c r="I268" s="22"/>
      <c r="J268" s="156" t="s">
        <v>864</v>
      </c>
      <c r="K268" s="156" t="s">
        <v>864</v>
      </c>
      <c r="L268" s="22">
        <v>2</v>
      </c>
      <c r="M268" s="22">
        <v>44</v>
      </c>
      <c r="N268" s="22">
        <v>7.3</v>
      </c>
      <c r="O268" s="22">
        <v>-13</v>
      </c>
      <c r="P268" s="22">
        <v>-51</v>
      </c>
      <c r="Q268" s="22">
        <v>-31</v>
      </c>
      <c r="R268" s="22" t="s">
        <v>865</v>
      </c>
      <c r="S268" s="22" t="s">
        <v>866</v>
      </c>
      <c r="AI268" s="375"/>
      <c r="AJ268" s="6"/>
      <c r="AK268" s="6"/>
      <c r="AL268" s="6"/>
      <c r="AM268" s="6"/>
      <c r="AN268" s="376"/>
      <c r="AO268" s="376"/>
      <c r="AP268" s="443" t="s">
        <v>3728</v>
      </c>
      <c r="AQ268" s="564" t="s">
        <v>2468</v>
      </c>
      <c r="AR268" s="565" t="s">
        <v>2467</v>
      </c>
      <c r="AS268" s="498"/>
      <c r="AT268" s="605" t="s">
        <v>3506</v>
      </c>
      <c r="AU268" s="605"/>
      <c r="AV268" s="376"/>
      <c r="AW268" s="6"/>
      <c r="AX268" s="6"/>
      <c r="AY268" s="6"/>
      <c r="AZ268" s="6"/>
      <c r="BA268" s="6"/>
      <c r="BB268" s="6"/>
      <c r="BC268" s="6"/>
      <c r="BD268" s="97"/>
      <c r="DC268" s="182"/>
      <c r="DG268" s="1" t="s">
        <v>2945</v>
      </c>
      <c r="DH268" s="408">
        <f>DH267-DJ267</f>
        <v>0</v>
      </c>
      <c r="DK268" s="182"/>
    </row>
    <row r="269" spans="9:130">
      <c r="I269" s="22"/>
      <c r="J269" s="156" t="s">
        <v>867</v>
      </c>
      <c r="K269" s="156" t="s">
        <v>867</v>
      </c>
      <c r="L269" s="22">
        <v>1</v>
      </c>
      <c r="M269" s="22">
        <v>44</v>
      </c>
      <c r="N269" s="22">
        <v>4.0999999999999996</v>
      </c>
      <c r="O269" s="22">
        <v>-15</v>
      </c>
      <c r="P269" s="22">
        <v>-56</v>
      </c>
      <c r="Q269" s="22">
        <v>-15</v>
      </c>
      <c r="R269" s="22" t="s">
        <v>868</v>
      </c>
      <c r="S269" s="22" t="s">
        <v>869</v>
      </c>
      <c r="AI269" s="375"/>
      <c r="AJ269" s="6"/>
      <c r="AK269" s="6"/>
      <c r="AL269" s="6"/>
      <c r="AM269" s="6"/>
      <c r="AN269" s="376"/>
      <c r="AO269" s="376"/>
      <c r="AP269" s="444" t="s">
        <v>2800</v>
      </c>
      <c r="AQ269" s="413"/>
      <c r="AR269" s="444"/>
      <c r="AS269" s="444"/>
      <c r="AT269" s="413"/>
      <c r="AU269" s="413"/>
      <c r="AV269" s="376"/>
      <c r="AW269" s="6"/>
      <c r="AX269" s="6"/>
      <c r="AY269" s="6"/>
      <c r="AZ269" s="6"/>
      <c r="BA269" s="6"/>
      <c r="BB269" s="6"/>
      <c r="BC269" s="6"/>
      <c r="BD269" s="97"/>
      <c r="DC269" s="182"/>
      <c r="DD269" s="175"/>
      <c r="DE269" s="175" t="s">
        <v>3011</v>
      </c>
      <c r="DF269" s="65">
        <f>DF294</f>
        <v>0</v>
      </c>
      <c r="DH269" s="175"/>
      <c r="DK269" s="182"/>
    </row>
    <row r="270" spans="9:130">
      <c r="I270" s="22"/>
      <c r="J270" s="156" t="s">
        <v>870</v>
      </c>
      <c r="K270" s="156" t="s">
        <v>870</v>
      </c>
      <c r="L270" s="22">
        <v>2</v>
      </c>
      <c r="M270" s="22">
        <v>0</v>
      </c>
      <c r="N270" s="22">
        <v>0.3</v>
      </c>
      <c r="O270" s="22">
        <v>-21</v>
      </c>
      <c r="P270" s="22">
        <v>-4</v>
      </c>
      <c r="Q270" s="22">
        <v>-40</v>
      </c>
      <c r="R270" s="22" t="s">
        <v>871</v>
      </c>
      <c r="S270" s="22" t="s">
        <v>872</v>
      </c>
      <c r="AI270" s="375"/>
      <c r="AJ270" s="6"/>
      <c r="AK270" s="6"/>
      <c r="AL270" s="6"/>
      <c r="AM270" s="6"/>
      <c r="AN270" s="376"/>
      <c r="AO270" s="376"/>
      <c r="AP270" s="236" t="s">
        <v>3753</v>
      </c>
      <c r="AQ270" s="569"/>
      <c r="AR270" s="568"/>
      <c r="AS270" s="568"/>
      <c r="AT270" s="569"/>
      <c r="AU270" s="569"/>
      <c r="AV270" s="376"/>
      <c r="AW270" s="6"/>
      <c r="AX270" s="6"/>
      <c r="AY270" s="6"/>
      <c r="AZ270" s="6"/>
      <c r="BA270" s="6"/>
      <c r="BB270" s="6"/>
      <c r="BC270" s="6"/>
      <c r="BD270" s="97"/>
      <c r="DC270" s="182"/>
      <c r="DE270" s="404" t="s">
        <v>3012</v>
      </c>
      <c r="DF270" s="195">
        <f>IF(DF269&lt;10,DF269,DH268)</f>
        <v>0</v>
      </c>
      <c r="DG270" s="405" t="s">
        <v>3013</v>
      </c>
      <c r="DH270" s="404"/>
      <c r="DI270" s="404"/>
      <c r="DJ270" s="404"/>
      <c r="DK270" s="182"/>
    </row>
    <row r="271" spans="9:130" ht="15.75">
      <c r="I271" s="24" t="s">
        <v>873</v>
      </c>
      <c r="J271" s="157" t="s">
        <v>874</v>
      </c>
      <c r="K271" s="157" t="s">
        <v>874</v>
      </c>
      <c r="L271" s="24" t="s">
        <v>39</v>
      </c>
      <c r="M271" s="24" t="s">
        <v>873</v>
      </c>
      <c r="N271" s="24" t="s">
        <v>873</v>
      </c>
      <c r="O271" s="24" t="s">
        <v>40</v>
      </c>
      <c r="P271" s="24" t="s">
        <v>875</v>
      </c>
      <c r="Q271" s="24" t="s">
        <v>876</v>
      </c>
      <c r="R271" s="24" t="s">
        <v>877</v>
      </c>
      <c r="S271" s="24" t="s">
        <v>875</v>
      </c>
      <c r="AI271" s="375"/>
      <c r="AJ271" s="6"/>
      <c r="AK271" s="6"/>
      <c r="AL271" s="6"/>
      <c r="AM271" s="6"/>
      <c r="AN271" s="376"/>
      <c r="AO271" s="376"/>
      <c r="AP271" s="570" t="s">
        <v>3756</v>
      </c>
      <c r="AQ271" s="569"/>
      <c r="AR271" s="568"/>
      <c r="AS271" s="568"/>
      <c r="AT271" s="569"/>
      <c r="AU271" s="569"/>
      <c r="AV271" s="376"/>
      <c r="AW271" s="6"/>
      <c r="AX271" s="6"/>
      <c r="AY271" s="6"/>
      <c r="AZ271" s="6"/>
      <c r="BA271" s="6"/>
      <c r="BB271" s="6"/>
      <c r="BC271" s="6"/>
      <c r="BD271" s="97"/>
      <c r="DC271" s="182"/>
      <c r="DE271" s="1" t="s">
        <v>2964</v>
      </c>
      <c r="DF271" s="406">
        <f>IF(DF270&lt;10,DF270,0)</f>
        <v>0</v>
      </c>
      <c r="DG271" s="1" t="s">
        <v>2942</v>
      </c>
      <c r="DH271" s="1">
        <f t="shared" ref="DH271:DH279" si="17">IF(DF272=0,DF271,0)</f>
        <v>0</v>
      </c>
      <c r="DI271" s="1" t="s">
        <v>2965</v>
      </c>
      <c r="DJ271" s="170">
        <f>IF(DH271&gt;0,9,0)</f>
        <v>0</v>
      </c>
      <c r="DK271" s="182"/>
    </row>
    <row r="272" spans="9:130">
      <c r="I272" s="22"/>
      <c r="J272" s="156" t="s">
        <v>878</v>
      </c>
      <c r="K272" s="156" t="s">
        <v>878</v>
      </c>
      <c r="L272" s="22">
        <v>21</v>
      </c>
      <c r="M272" s="22">
        <v>18</v>
      </c>
      <c r="N272" s="22">
        <v>34.799999999999997</v>
      </c>
      <c r="O272" s="22">
        <v>62</v>
      </c>
      <c r="P272" s="22">
        <v>35</v>
      </c>
      <c r="Q272" s="22">
        <v>8</v>
      </c>
      <c r="R272" s="22" t="s">
        <v>879</v>
      </c>
      <c r="S272" s="22" t="s">
        <v>880</v>
      </c>
      <c r="AI272" s="375"/>
      <c r="AJ272" s="6"/>
      <c r="AK272" s="6"/>
      <c r="AL272" s="6"/>
      <c r="AM272" s="6"/>
      <c r="AN272" s="376"/>
      <c r="AO272" s="376"/>
      <c r="AP272" s="236" t="s">
        <v>3754</v>
      </c>
      <c r="AQ272" s="569"/>
      <c r="AR272" s="568"/>
      <c r="AS272" s="568"/>
      <c r="AT272" s="569"/>
      <c r="AU272" s="569"/>
      <c r="AV272" s="376"/>
      <c r="AW272" s="6"/>
      <c r="AX272" s="6"/>
      <c r="AY272" s="6"/>
      <c r="AZ272" s="6"/>
      <c r="BA272" s="6"/>
      <c r="BB272" s="6"/>
      <c r="BC272" s="6"/>
      <c r="BD272" s="97"/>
      <c r="DC272" s="182"/>
      <c r="DD272" s="1" t="s">
        <v>3286</v>
      </c>
      <c r="DE272" s="1" t="s">
        <v>2966</v>
      </c>
      <c r="DF272" s="406">
        <f>IF(DF270&lt;9,DF270,0)</f>
        <v>0</v>
      </c>
      <c r="DG272" s="1" t="s">
        <v>2942</v>
      </c>
      <c r="DH272" s="1">
        <f t="shared" si="17"/>
        <v>0</v>
      </c>
      <c r="DI272" s="1" t="s">
        <v>2967</v>
      </c>
      <c r="DJ272" s="170">
        <f>IF(DH272&gt;0,8,0)</f>
        <v>0</v>
      </c>
      <c r="DK272" s="182"/>
    </row>
    <row r="273" spans="9:115">
      <c r="I273" s="22"/>
      <c r="J273" s="156" t="s">
        <v>881</v>
      </c>
      <c r="K273" s="156" t="s">
        <v>881</v>
      </c>
      <c r="L273" s="22">
        <v>21</v>
      </c>
      <c r="M273" s="22">
        <v>28</v>
      </c>
      <c r="N273" s="22">
        <v>39.6</v>
      </c>
      <c r="O273" s="22">
        <v>70</v>
      </c>
      <c r="P273" s="22">
        <v>33</v>
      </c>
      <c r="Q273" s="22">
        <v>39</v>
      </c>
      <c r="R273" s="22" t="s">
        <v>882</v>
      </c>
      <c r="S273" s="22" t="s">
        <v>883</v>
      </c>
      <c r="AI273" s="375"/>
      <c r="AJ273" s="6"/>
      <c r="AK273" s="6"/>
      <c r="AL273" s="6"/>
      <c r="AM273" s="6"/>
      <c r="AN273" s="376"/>
      <c r="AO273" s="376"/>
      <c r="AP273" s="1" t="s">
        <v>3752</v>
      </c>
      <c r="AV273" s="376"/>
      <c r="AW273" s="6"/>
      <c r="AX273" s="6"/>
      <c r="AY273" s="6"/>
      <c r="AZ273" s="6"/>
      <c r="BA273" s="6"/>
      <c r="BB273" s="6"/>
      <c r="BC273" s="6"/>
      <c r="BD273" s="97"/>
      <c r="DC273" s="182"/>
      <c r="DE273" s="1" t="s">
        <v>2968</v>
      </c>
      <c r="DF273" s="406">
        <f>IF(DF270&lt;8,DF270,0)</f>
        <v>0</v>
      </c>
      <c r="DG273" s="1" t="s">
        <v>2942</v>
      </c>
      <c r="DH273" s="1">
        <f t="shared" si="17"/>
        <v>0</v>
      </c>
      <c r="DI273" s="1" t="s">
        <v>2969</v>
      </c>
      <c r="DJ273" s="170">
        <f>IF(DH273&gt;0,7,0)</f>
        <v>0</v>
      </c>
      <c r="DK273" s="182"/>
    </row>
    <row r="274" spans="9:115">
      <c r="I274" s="22"/>
      <c r="J274" s="156" t="s">
        <v>884</v>
      </c>
      <c r="K274" s="156" t="s">
        <v>884</v>
      </c>
      <c r="L274" s="22">
        <v>23</v>
      </c>
      <c r="M274" s="22">
        <v>39</v>
      </c>
      <c r="N274" s="22">
        <v>20.9</v>
      </c>
      <c r="O274" s="22">
        <v>77</v>
      </c>
      <c r="P274" s="22">
        <v>37</v>
      </c>
      <c r="Q274" s="22">
        <v>57</v>
      </c>
      <c r="R274" s="22" t="s">
        <v>885</v>
      </c>
      <c r="S274" s="22" t="s">
        <v>886</v>
      </c>
      <c r="AI274" s="375"/>
      <c r="AJ274" s="6"/>
      <c r="AK274" s="6"/>
      <c r="AL274" s="6"/>
      <c r="AM274" s="6"/>
      <c r="AN274" s="376"/>
      <c r="AO274" s="376"/>
      <c r="AP274" s="236" t="s">
        <v>3750</v>
      </c>
      <c r="AQ274" s="569"/>
      <c r="AR274" s="568"/>
      <c r="AS274" s="568"/>
      <c r="AT274" s="569"/>
      <c r="AU274" s="569"/>
      <c r="AV274" s="376"/>
      <c r="AW274" s="6"/>
      <c r="AX274" s="6"/>
      <c r="AY274" s="6"/>
      <c r="AZ274" s="6"/>
      <c r="BA274" s="6"/>
      <c r="BB274" s="6"/>
      <c r="BC274" s="6"/>
      <c r="BD274" s="97"/>
      <c r="DC274" s="182"/>
      <c r="DE274" s="1" t="s">
        <v>2970</v>
      </c>
      <c r="DF274" s="406">
        <f>IF(DF270&lt;7,DF270,0)</f>
        <v>0</v>
      </c>
      <c r="DG274" s="1" t="s">
        <v>2942</v>
      </c>
      <c r="DH274" s="1">
        <f t="shared" si="17"/>
        <v>0</v>
      </c>
      <c r="DI274" s="1" t="s">
        <v>2971</v>
      </c>
      <c r="DJ274" s="170">
        <f>IF(DH274&gt;0,6,0)</f>
        <v>0</v>
      </c>
      <c r="DK274" s="182"/>
    </row>
    <row r="275" spans="9:115">
      <c r="I275" s="22"/>
      <c r="J275" s="156" t="s">
        <v>887</v>
      </c>
      <c r="K275" s="156" t="s">
        <v>887</v>
      </c>
      <c r="L275" s="22">
        <v>22</v>
      </c>
      <c r="M275" s="22">
        <v>29</v>
      </c>
      <c r="N275" s="22">
        <v>10.3</v>
      </c>
      <c r="O275" s="22">
        <v>58</v>
      </c>
      <c r="P275" s="22">
        <v>24</v>
      </c>
      <c r="Q275" s="22">
        <v>55</v>
      </c>
      <c r="R275" s="22" t="s">
        <v>888</v>
      </c>
      <c r="S275" s="22" t="s">
        <v>889</v>
      </c>
      <c r="AI275" s="375"/>
      <c r="AJ275" s="6"/>
      <c r="AK275" s="6"/>
      <c r="AL275" s="6"/>
      <c r="AM275" s="6"/>
      <c r="AN275" s="376"/>
      <c r="AO275" s="376"/>
      <c r="AP275" s="236"/>
      <c r="AQ275" s="569"/>
      <c r="AR275" s="568"/>
      <c r="AS275" s="568"/>
      <c r="AT275" s="569"/>
      <c r="AU275" s="569"/>
      <c r="AV275" s="376"/>
      <c r="AW275" s="6"/>
      <c r="AX275" s="6"/>
      <c r="AY275" s="6"/>
      <c r="AZ275" s="6"/>
      <c r="BA275" s="6"/>
      <c r="BB275" s="6"/>
      <c r="BC275" s="6"/>
      <c r="BD275" s="97"/>
      <c r="DC275" s="182"/>
      <c r="DE275" s="1" t="s">
        <v>2972</v>
      </c>
      <c r="DF275" s="406">
        <f>IF(DF270&lt;6,DF270,0)</f>
        <v>0</v>
      </c>
      <c r="DG275" s="1" t="s">
        <v>2942</v>
      </c>
      <c r="DH275" s="1">
        <f t="shared" si="17"/>
        <v>0</v>
      </c>
      <c r="DI275" s="1" t="s">
        <v>2973</v>
      </c>
      <c r="DJ275" s="170">
        <f>IF(DH275&gt;0,5,0)</f>
        <v>0</v>
      </c>
      <c r="DK275" s="182"/>
    </row>
    <row r="276" spans="9:115">
      <c r="I276" s="22"/>
      <c r="J276" s="156" t="s">
        <v>890</v>
      </c>
      <c r="K276" s="156" t="s">
        <v>890</v>
      </c>
      <c r="L276" s="22">
        <v>22</v>
      </c>
      <c r="M276" s="22">
        <v>15</v>
      </c>
      <c r="N276" s="22">
        <v>2</v>
      </c>
      <c r="O276" s="22">
        <v>57</v>
      </c>
      <c r="P276" s="22">
        <v>2</v>
      </c>
      <c r="Q276" s="22">
        <v>37</v>
      </c>
      <c r="R276" s="22" t="s">
        <v>891</v>
      </c>
      <c r="S276" s="22" t="s">
        <v>892</v>
      </c>
      <c r="AI276" s="375"/>
      <c r="AJ276" s="6"/>
      <c r="AK276" s="6"/>
      <c r="AL276" s="6"/>
      <c r="AM276" s="6"/>
      <c r="AN276" s="376"/>
      <c r="AO276" s="376"/>
      <c r="AQ276" s="569"/>
      <c r="AR276" s="568"/>
      <c r="AS276" s="568"/>
      <c r="AT276" s="569"/>
      <c r="AU276" s="569"/>
      <c r="AV276" s="376"/>
      <c r="AW276" s="6"/>
      <c r="AX276" s="6"/>
      <c r="AY276" s="6"/>
      <c r="AZ276" s="6"/>
      <c r="BA276" s="6"/>
      <c r="BB276" s="6"/>
      <c r="BC276" s="6"/>
      <c r="BD276" s="97"/>
      <c r="DC276" s="182"/>
      <c r="DE276" s="1" t="s">
        <v>2974</v>
      </c>
      <c r="DF276" s="406">
        <f>IF(DF270&lt;5,DF270,0)</f>
        <v>0</v>
      </c>
      <c r="DG276" s="1" t="s">
        <v>2942</v>
      </c>
      <c r="DH276" s="1">
        <f t="shared" si="17"/>
        <v>0</v>
      </c>
      <c r="DI276" s="1" t="s">
        <v>2975</v>
      </c>
      <c r="DJ276" s="170">
        <f>IF(DH276&gt;0,4,0)</f>
        <v>0</v>
      </c>
      <c r="DK276" s="182"/>
    </row>
    <row r="277" spans="9:115">
      <c r="I277" s="22"/>
      <c r="J277" s="156" t="s">
        <v>893</v>
      </c>
      <c r="K277" s="156" t="s">
        <v>893</v>
      </c>
      <c r="L277" s="22">
        <v>22</v>
      </c>
      <c r="M277" s="22">
        <v>10</v>
      </c>
      <c r="N277" s="22">
        <v>51.3</v>
      </c>
      <c r="O277" s="22">
        <v>58</v>
      </c>
      <c r="P277" s="22">
        <v>12</v>
      </c>
      <c r="Q277" s="22">
        <v>4</v>
      </c>
      <c r="R277" s="22" t="s">
        <v>894</v>
      </c>
      <c r="S277" s="22" t="s">
        <v>895</v>
      </c>
      <c r="AI277" s="375"/>
      <c r="AJ277" s="6"/>
      <c r="AK277" s="6"/>
      <c r="AL277" s="6"/>
      <c r="AM277" s="6"/>
      <c r="AN277" s="376"/>
      <c r="AO277" s="376"/>
      <c r="AQ277" s="569"/>
      <c r="AR277" s="568"/>
      <c r="AS277" s="568"/>
      <c r="AT277" s="569"/>
      <c r="AU277" s="569"/>
      <c r="AV277" s="376"/>
      <c r="AW277" s="6"/>
      <c r="AX277" s="6"/>
      <c r="AY277" s="6"/>
      <c r="AZ277" s="6"/>
      <c r="BA277" s="6"/>
      <c r="BB277" s="6"/>
      <c r="BC277" s="6"/>
      <c r="BD277" s="97"/>
      <c r="DC277" s="182"/>
      <c r="DE277" s="1" t="s">
        <v>2976</v>
      </c>
      <c r="DF277" s="406">
        <f>IF(DF270&lt;4,DF270,0)</f>
        <v>0</v>
      </c>
      <c r="DG277" s="1" t="s">
        <v>2942</v>
      </c>
      <c r="DH277" s="1">
        <f t="shared" si="17"/>
        <v>0</v>
      </c>
      <c r="DI277" s="1" t="s">
        <v>2977</v>
      </c>
      <c r="DJ277" s="170">
        <f>IF(DH277&gt;0,3,0)</f>
        <v>0</v>
      </c>
      <c r="DK277" s="182"/>
    </row>
    <row r="278" spans="9:115">
      <c r="I278" s="22"/>
      <c r="J278" s="156" t="s">
        <v>896</v>
      </c>
      <c r="K278" s="156" t="s">
        <v>896</v>
      </c>
      <c r="L278" s="22">
        <v>20</v>
      </c>
      <c r="M278" s="22">
        <v>45</v>
      </c>
      <c r="N278" s="22">
        <v>17.399999999999999</v>
      </c>
      <c r="O278" s="22">
        <v>61</v>
      </c>
      <c r="P278" s="22">
        <v>50</v>
      </c>
      <c r="Q278" s="22">
        <v>20</v>
      </c>
      <c r="R278" s="22" t="s">
        <v>897</v>
      </c>
      <c r="S278" s="22" t="s">
        <v>898</v>
      </c>
      <c r="AI278" s="375"/>
      <c r="AJ278" s="6"/>
      <c r="AK278" s="6"/>
      <c r="AL278" s="6"/>
      <c r="AM278" s="6"/>
      <c r="AN278" s="376"/>
      <c r="AO278" s="376"/>
      <c r="AP278" s="236"/>
      <c r="AQ278" s="575" t="s">
        <v>3751</v>
      </c>
      <c r="AR278" s="568"/>
      <c r="AS278" s="568"/>
      <c r="AT278" s="569"/>
      <c r="AU278" s="569"/>
      <c r="AV278" s="376"/>
      <c r="AW278" s="6"/>
      <c r="AX278" s="6"/>
      <c r="AY278" s="6"/>
      <c r="AZ278" s="6"/>
      <c r="BA278" s="6"/>
      <c r="BB278" s="6"/>
      <c r="BC278" s="6"/>
      <c r="BD278" s="97"/>
      <c r="DC278" s="182"/>
      <c r="DE278" s="1" t="s">
        <v>2978</v>
      </c>
      <c r="DF278" s="406">
        <f>IF(DF270&lt;3,DF270,0)</f>
        <v>0</v>
      </c>
      <c r="DG278" s="1" t="s">
        <v>2942</v>
      </c>
      <c r="DH278" s="1">
        <f t="shared" si="17"/>
        <v>0</v>
      </c>
      <c r="DI278" s="1" t="s">
        <v>2979</v>
      </c>
      <c r="DJ278" s="170">
        <f>IF(DH278&gt;0,2,0)</f>
        <v>0</v>
      </c>
      <c r="DK278" s="182"/>
    </row>
    <row r="279" spans="9:115">
      <c r="I279" s="22"/>
      <c r="J279" s="156" t="s">
        <v>899</v>
      </c>
      <c r="K279" s="156" t="s">
        <v>899</v>
      </c>
      <c r="L279" s="22">
        <v>20</v>
      </c>
      <c r="M279" s="22">
        <v>29</v>
      </c>
      <c r="N279" s="22">
        <v>34.9</v>
      </c>
      <c r="O279" s="22">
        <v>62</v>
      </c>
      <c r="P279" s="22">
        <v>59</v>
      </c>
      <c r="Q279" s="22">
        <v>39</v>
      </c>
      <c r="R279" s="22" t="s">
        <v>900</v>
      </c>
      <c r="S279" s="22" t="s">
        <v>901</v>
      </c>
      <c r="AI279" s="375"/>
      <c r="AJ279" s="6"/>
      <c r="AK279" s="6"/>
      <c r="AL279" s="6"/>
      <c r="AM279" s="6"/>
      <c r="AN279" s="376"/>
      <c r="AO279" s="376"/>
      <c r="AP279" s="236" t="s">
        <v>3758</v>
      </c>
      <c r="AQ279" s="569"/>
      <c r="AR279" s="568"/>
      <c r="AS279" s="568"/>
      <c r="AT279" s="569"/>
      <c r="AU279" s="569"/>
      <c r="AV279" s="376"/>
      <c r="AW279" s="6"/>
      <c r="AX279" s="6"/>
      <c r="AY279" s="6"/>
      <c r="AZ279" s="6"/>
      <c r="BA279" s="6"/>
      <c r="BB279" s="6"/>
      <c r="BC279" s="6"/>
      <c r="BD279" s="97"/>
      <c r="DC279" s="182"/>
      <c r="DE279" s="1" t="s">
        <v>2980</v>
      </c>
      <c r="DF279" s="406">
        <f>IF(DF270&lt;2,DF270,0)</f>
        <v>0</v>
      </c>
      <c r="DG279" s="1" t="s">
        <v>2942</v>
      </c>
      <c r="DH279" s="1">
        <f t="shared" si="17"/>
        <v>0</v>
      </c>
      <c r="DI279" s="1" t="s">
        <v>2981</v>
      </c>
      <c r="DJ279" s="170">
        <f>IF(DH279&gt;0,1,0)</f>
        <v>0</v>
      </c>
      <c r="DK279" s="182"/>
    </row>
    <row r="280" spans="9:115">
      <c r="I280" s="22"/>
      <c r="J280" s="156" t="s">
        <v>902</v>
      </c>
      <c r="K280" s="156" t="s">
        <v>902</v>
      </c>
      <c r="L280" s="22">
        <v>22</v>
      </c>
      <c r="M280" s="22">
        <v>49</v>
      </c>
      <c r="N280" s="22">
        <v>40.799999999999997</v>
      </c>
      <c r="O280" s="22">
        <v>66</v>
      </c>
      <c r="P280" s="22">
        <v>12</v>
      </c>
      <c r="Q280" s="22">
        <v>1</v>
      </c>
      <c r="R280" s="22" t="s">
        <v>903</v>
      </c>
      <c r="S280" s="22" t="s">
        <v>904</v>
      </c>
      <c r="AI280" s="375"/>
      <c r="AJ280" s="6"/>
      <c r="AK280" s="6"/>
      <c r="AL280" s="6"/>
      <c r="AM280" s="6"/>
      <c r="AN280" s="376"/>
      <c r="AO280" s="376"/>
      <c r="AP280" s="236" t="s">
        <v>3757</v>
      </c>
      <c r="AQ280" s="569"/>
      <c r="AR280" s="568"/>
      <c r="AS280" s="568"/>
      <c r="AT280" s="569"/>
      <c r="AU280" s="569"/>
      <c r="AV280" s="376"/>
      <c r="AW280" s="6"/>
      <c r="AX280" s="6"/>
      <c r="AY280" s="6"/>
      <c r="AZ280" s="6"/>
      <c r="BA280" s="6"/>
      <c r="BB280" s="6"/>
      <c r="BC280" s="6"/>
      <c r="BD280" s="97"/>
      <c r="DC280" s="182"/>
      <c r="DE280" s="1" t="s">
        <v>2982</v>
      </c>
      <c r="DF280" s="406">
        <f>IF(DF270&lt;1,DF270,0)</f>
        <v>0</v>
      </c>
      <c r="DG280" s="1" t="s">
        <v>2983</v>
      </c>
      <c r="DH280" s="408">
        <f>DF270-DJ280</f>
        <v>0</v>
      </c>
      <c r="DI280" s="1" t="s">
        <v>2984</v>
      </c>
      <c r="DJ280" s="408">
        <f>DJ271+DJ272+DJ273+DJ274+DJ275+DJ276+DJ277+DJ278+DJ279</f>
        <v>0</v>
      </c>
      <c r="DK280" s="182"/>
    </row>
    <row r="281" spans="9:115">
      <c r="I281" s="22"/>
      <c r="J281" s="156" t="s">
        <v>905</v>
      </c>
      <c r="K281" s="156" t="s">
        <v>905</v>
      </c>
      <c r="L281" s="22">
        <v>21</v>
      </c>
      <c r="M281" s="22">
        <v>43</v>
      </c>
      <c r="N281" s="22">
        <v>30.4</v>
      </c>
      <c r="O281" s="22">
        <v>58</v>
      </c>
      <c r="P281" s="22">
        <v>46</v>
      </c>
      <c r="Q281" s="22">
        <v>48</v>
      </c>
      <c r="R281" s="22" t="s">
        <v>906</v>
      </c>
      <c r="S281" s="22" t="s">
        <v>907</v>
      </c>
      <c r="AI281" s="375"/>
      <c r="AJ281" s="6"/>
      <c r="AK281" s="6"/>
      <c r="AL281" s="6"/>
      <c r="AM281" s="6"/>
      <c r="AN281" s="376"/>
      <c r="AO281" s="376"/>
      <c r="AP281" s="236"/>
      <c r="AQ281" s="575" t="s">
        <v>3760</v>
      </c>
      <c r="AR281" s="568"/>
      <c r="AS281" s="568"/>
      <c r="AT281" s="569"/>
      <c r="AU281" s="569"/>
      <c r="AV281" s="376"/>
      <c r="AW281" s="6"/>
      <c r="AX281" s="6"/>
      <c r="AY281" s="6"/>
      <c r="AZ281" s="6"/>
      <c r="BA281" s="6"/>
      <c r="BB281" s="6"/>
      <c r="BC281" s="6"/>
      <c r="BD281" s="97"/>
      <c r="DC281" s="182"/>
      <c r="DK281" s="182"/>
    </row>
    <row r="282" spans="9:115">
      <c r="I282" s="22"/>
      <c r="J282" s="156" t="s">
        <v>908</v>
      </c>
      <c r="K282" s="156" t="s">
        <v>908</v>
      </c>
      <c r="L282" s="22">
        <v>22</v>
      </c>
      <c r="M282" s="22">
        <v>3</v>
      </c>
      <c r="N282" s="22">
        <v>47.4</v>
      </c>
      <c r="O282" s="22">
        <v>64</v>
      </c>
      <c r="P282" s="22">
        <v>37</v>
      </c>
      <c r="Q282" s="22">
        <v>40</v>
      </c>
      <c r="R282" s="22" t="s">
        <v>909</v>
      </c>
      <c r="S282" s="22" t="s">
        <v>910</v>
      </c>
      <c r="AI282" s="375"/>
      <c r="AJ282" s="6"/>
      <c r="AK282" s="6"/>
      <c r="AL282" s="6"/>
      <c r="AM282" s="6"/>
      <c r="AN282" s="376"/>
      <c r="AO282" s="376"/>
      <c r="AP282" s="571" t="s">
        <v>3759</v>
      </c>
      <c r="AQ282" s="479"/>
      <c r="AR282" s="376"/>
      <c r="AS282" s="376"/>
      <c r="AT282" s="376"/>
      <c r="AU282" s="376"/>
      <c r="AV282" s="376"/>
      <c r="AW282" s="6"/>
      <c r="AX282" s="6"/>
      <c r="AY282" s="6"/>
      <c r="AZ282" s="6"/>
      <c r="BA282" s="6"/>
      <c r="BB282" s="6"/>
      <c r="BC282" s="6"/>
      <c r="BD282" s="97"/>
      <c r="DC282" s="182"/>
      <c r="DE282" s="196" t="s">
        <v>2985</v>
      </c>
      <c r="DF282" s="197"/>
      <c r="DG282" s="108" t="s">
        <v>2986</v>
      </c>
      <c r="DI282" s="108" t="s">
        <v>2987</v>
      </c>
      <c r="DK282" s="182"/>
    </row>
    <row r="283" spans="9:115">
      <c r="I283" s="24" t="s">
        <v>911</v>
      </c>
      <c r="J283" s="157" t="s">
        <v>912</v>
      </c>
      <c r="K283" s="157" t="s">
        <v>912</v>
      </c>
      <c r="L283" s="24" t="s">
        <v>39</v>
      </c>
      <c r="M283" s="24" t="s">
        <v>913</v>
      </c>
      <c r="N283" s="24" t="s">
        <v>914</v>
      </c>
      <c r="O283" s="24" t="s">
        <v>40</v>
      </c>
      <c r="P283" s="24" t="s">
        <v>915</v>
      </c>
      <c r="Q283" s="24" t="s">
        <v>916</v>
      </c>
      <c r="R283" s="24" t="s">
        <v>917</v>
      </c>
      <c r="S283" s="27" t="s">
        <v>915</v>
      </c>
      <c r="AI283" s="375"/>
      <c r="AJ283" s="6"/>
      <c r="AK283" s="6"/>
      <c r="AL283" s="6"/>
      <c r="AM283" s="6"/>
      <c r="AN283" s="376"/>
      <c r="AO283" s="376"/>
      <c r="AP283" s="571" t="s">
        <v>3761</v>
      </c>
      <c r="AQ283" s="479"/>
      <c r="AR283" s="376"/>
      <c r="AS283" s="376"/>
      <c r="AT283" s="376"/>
      <c r="AU283" s="376"/>
      <c r="AV283" s="376"/>
      <c r="AW283" s="6"/>
      <c r="AX283" s="6"/>
      <c r="AY283" s="6"/>
      <c r="AZ283" s="6"/>
      <c r="BA283" s="6"/>
      <c r="BB283" s="6"/>
      <c r="BC283" s="6"/>
      <c r="BD283" s="97"/>
      <c r="DC283" s="182"/>
      <c r="DE283" s="6" t="s">
        <v>2988</v>
      </c>
      <c r="DF283" s="6"/>
      <c r="DG283" s="108" t="s">
        <v>2992</v>
      </c>
      <c r="DI283" s="1" t="s">
        <v>3287</v>
      </c>
      <c r="DJ283" s="408">
        <f>60*DH292</f>
        <v>0</v>
      </c>
      <c r="DK283" s="182"/>
    </row>
    <row r="284" spans="9:115">
      <c r="I284" s="22"/>
      <c r="J284" s="156" t="s">
        <v>918</v>
      </c>
      <c r="K284" s="156" t="s">
        <v>918</v>
      </c>
      <c r="L284" s="22">
        <v>6</v>
      </c>
      <c r="M284" s="22">
        <v>45</v>
      </c>
      <c r="N284" s="22">
        <v>8.9</v>
      </c>
      <c r="O284" s="22">
        <v>-16</v>
      </c>
      <c r="P284" s="22">
        <v>-42</v>
      </c>
      <c r="Q284" s="22">
        <v>-58</v>
      </c>
      <c r="R284" s="22" t="s">
        <v>919</v>
      </c>
      <c r="S284" s="23" t="s">
        <v>920</v>
      </c>
      <c r="AI284" s="375"/>
      <c r="AJ284" s="6"/>
      <c r="AK284" s="6"/>
      <c r="AL284" s="6"/>
      <c r="AM284" s="6"/>
      <c r="AN284" s="376"/>
      <c r="AO284" s="376"/>
      <c r="AP284" s="571" t="s">
        <v>3762</v>
      </c>
      <c r="AQ284" s="479"/>
      <c r="AR284" s="376"/>
      <c r="AS284" s="376"/>
      <c r="AT284" s="376"/>
      <c r="AU284" s="376"/>
      <c r="AV284" s="376"/>
      <c r="AW284" s="6"/>
      <c r="AX284" s="6"/>
      <c r="AY284" s="6"/>
      <c r="AZ284" s="6"/>
      <c r="BA284" s="6"/>
      <c r="BB284" s="6"/>
      <c r="BC284" s="6"/>
      <c r="BD284" s="97"/>
      <c r="DC284" s="182"/>
      <c r="DE284" s="6" t="s">
        <v>2989</v>
      </c>
      <c r="DF284" s="128"/>
      <c r="DG284" s="1" t="s">
        <v>3017</v>
      </c>
      <c r="DH284" s="1">
        <f>DF294-DH280</f>
        <v>0</v>
      </c>
      <c r="DI284" s="1" t="s">
        <v>2990</v>
      </c>
      <c r="DK284" s="182"/>
    </row>
    <row r="285" spans="9:115">
      <c r="I285" s="22"/>
      <c r="J285" s="156" t="s">
        <v>921</v>
      </c>
      <c r="K285" s="156" t="s">
        <v>921</v>
      </c>
      <c r="L285" s="22">
        <v>6</v>
      </c>
      <c r="M285" s="22">
        <v>22</v>
      </c>
      <c r="N285" s="22">
        <v>42</v>
      </c>
      <c r="O285" s="22">
        <v>-17</v>
      </c>
      <c r="P285" s="22">
        <v>-57</v>
      </c>
      <c r="Q285" s="22">
        <v>-21</v>
      </c>
      <c r="R285" s="22" t="s">
        <v>922</v>
      </c>
      <c r="S285" s="23" t="s">
        <v>923</v>
      </c>
      <c r="AI285" s="375"/>
      <c r="AJ285" s="6"/>
      <c r="AK285" s="6"/>
      <c r="AL285" s="6"/>
      <c r="AM285" s="6"/>
      <c r="AN285" s="376"/>
      <c r="AO285" s="376"/>
      <c r="AP285" s="535"/>
      <c r="AQ285" s="575" t="s">
        <v>3763</v>
      </c>
      <c r="AR285" s="376"/>
      <c r="AS285" s="376"/>
      <c r="AT285" s="376"/>
      <c r="AU285" s="376"/>
      <c r="AV285" s="376"/>
      <c r="AW285" s="6"/>
      <c r="AX285" s="6"/>
      <c r="AY285" s="6"/>
      <c r="AZ285" s="6"/>
      <c r="BA285" s="6"/>
      <c r="BB285" s="6"/>
      <c r="BC285" s="6"/>
      <c r="BD285" s="97"/>
      <c r="DC285" s="182"/>
      <c r="DE285" s="168" t="s">
        <v>2991</v>
      </c>
      <c r="DF285" s="65">
        <f>DD323</f>
        <v>0</v>
      </c>
      <c r="DG285" s="1" t="s">
        <v>2997</v>
      </c>
      <c r="DH285" s="1">
        <f>IF(DF289=1,DH284,0)</f>
        <v>0</v>
      </c>
      <c r="DI285" s="1" t="s">
        <v>2993</v>
      </c>
      <c r="DK285" s="182"/>
    </row>
    <row r="286" spans="9:115">
      <c r="I286" s="22"/>
      <c r="J286" s="156" t="s">
        <v>924</v>
      </c>
      <c r="K286" s="156" t="s">
        <v>924</v>
      </c>
      <c r="L286" s="22">
        <v>7</v>
      </c>
      <c r="M286" s="22">
        <v>8</v>
      </c>
      <c r="N286" s="22">
        <v>23.5</v>
      </c>
      <c r="O286" s="22">
        <v>-26</v>
      </c>
      <c r="P286" s="22">
        <v>-23</v>
      </c>
      <c r="Q286" s="22">
        <v>-36</v>
      </c>
      <c r="R286" s="22" t="s">
        <v>925</v>
      </c>
      <c r="S286" s="23" t="s">
        <v>926</v>
      </c>
      <c r="AI286" s="375"/>
      <c r="AJ286" s="6"/>
      <c r="AK286" s="6"/>
      <c r="AL286" s="6"/>
      <c r="AM286" s="6"/>
      <c r="AN286" s="376"/>
      <c r="AO286" s="376"/>
      <c r="AP286" s="571" t="s">
        <v>3764</v>
      </c>
      <c r="AQ286" s="575"/>
      <c r="AR286" s="376"/>
      <c r="AS286" s="376"/>
      <c r="AT286" s="376"/>
      <c r="AU286" s="376"/>
      <c r="AV286" s="376"/>
      <c r="AW286" s="6"/>
      <c r="AX286" s="6"/>
      <c r="AY286" s="6"/>
      <c r="AZ286" s="6"/>
      <c r="BA286" s="6"/>
      <c r="BB286" s="6"/>
      <c r="BC286" s="6"/>
      <c r="BD286" s="97"/>
      <c r="DC286" s="182"/>
      <c r="DE286" s="128" t="s">
        <v>2994</v>
      </c>
      <c r="DF286" s="128" t="b">
        <f>ISNUMBER(DF285)</f>
        <v>1</v>
      </c>
      <c r="DG286" s="1" t="s">
        <v>2999</v>
      </c>
      <c r="DH286" s="1">
        <f>-1*DH285</f>
        <v>0</v>
      </c>
      <c r="DK286" s="182"/>
    </row>
    <row r="287" spans="9:115">
      <c r="I287" s="22"/>
      <c r="J287" s="156" t="s">
        <v>927</v>
      </c>
      <c r="K287" s="156" t="s">
        <v>927</v>
      </c>
      <c r="L287" s="22">
        <v>6</v>
      </c>
      <c r="M287" s="22">
        <v>58</v>
      </c>
      <c r="N287" s="22">
        <v>37.6</v>
      </c>
      <c r="O287" s="22">
        <v>-28</v>
      </c>
      <c r="P287" s="22">
        <v>-58</v>
      </c>
      <c r="Q287" s="22">
        <v>-20</v>
      </c>
      <c r="R287" s="22" t="s">
        <v>928</v>
      </c>
      <c r="S287" s="23" t="s">
        <v>929</v>
      </c>
      <c r="AI287" s="375"/>
      <c r="AJ287" s="6"/>
      <c r="AK287" s="6"/>
      <c r="AL287" s="6"/>
      <c r="AM287" s="6"/>
      <c r="AN287" s="376"/>
      <c r="AO287" s="376"/>
      <c r="AP287" s="571" t="s">
        <v>3767</v>
      </c>
      <c r="AQ287" s="575"/>
      <c r="AR287" s="376"/>
      <c r="AS287" s="376"/>
      <c r="AT287" s="376"/>
      <c r="AU287" s="376"/>
      <c r="AV287" s="376"/>
      <c r="AW287" s="6"/>
      <c r="AX287" s="6"/>
      <c r="AY287" s="6"/>
      <c r="AZ287" s="6"/>
      <c r="BA287" s="6"/>
      <c r="BB287" s="6"/>
      <c r="BC287" s="6"/>
      <c r="BD287" s="97"/>
      <c r="DC287" s="182"/>
      <c r="DE287" s="128" t="s">
        <v>2996</v>
      </c>
      <c r="DF287" s="128">
        <f>DF286*1</f>
        <v>1</v>
      </c>
      <c r="DG287" s="1" t="s">
        <v>3001</v>
      </c>
      <c r="DH287" s="408">
        <f>IF(DF289=1,DH286,DH284)</f>
        <v>0</v>
      </c>
      <c r="DK287" s="182"/>
    </row>
    <row r="288" spans="9:115">
      <c r="I288" s="22"/>
      <c r="J288" s="156" t="s">
        <v>930</v>
      </c>
      <c r="K288" s="156" t="s">
        <v>930</v>
      </c>
      <c r="L288" s="22">
        <v>6</v>
      </c>
      <c r="M288" s="22">
        <v>20</v>
      </c>
      <c r="N288" s="22">
        <v>18.8</v>
      </c>
      <c r="O288" s="22">
        <v>-30</v>
      </c>
      <c r="P288" s="22">
        <v>-3</v>
      </c>
      <c r="Q288" s="22">
        <v>-48</v>
      </c>
      <c r="R288" s="22" t="s">
        <v>931</v>
      </c>
      <c r="S288" s="23" t="s">
        <v>932</v>
      </c>
      <c r="AI288" s="375"/>
      <c r="AJ288" s="6"/>
      <c r="AK288" s="6"/>
      <c r="AL288" s="6"/>
      <c r="AM288" s="6"/>
      <c r="AN288" s="376"/>
      <c r="AO288" s="376"/>
      <c r="AP288" s="571" t="s">
        <v>3765</v>
      </c>
      <c r="AQ288" s="575"/>
      <c r="AR288" s="376"/>
      <c r="AS288" s="376"/>
      <c r="AT288" s="376"/>
      <c r="AU288" s="376"/>
      <c r="AV288" s="376"/>
      <c r="AW288" s="6"/>
      <c r="AX288" s="6"/>
      <c r="AY288" s="6"/>
      <c r="AZ288" s="6"/>
      <c r="BA288" s="6"/>
      <c r="BB288" s="6"/>
      <c r="BC288" s="6"/>
      <c r="BD288" s="97"/>
      <c r="DC288" s="182"/>
      <c r="DE288" s="128" t="s">
        <v>2998</v>
      </c>
      <c r="DF288" s="6">
        <f>IF(DF287=1,DF285,0)</f>
        <v>0</v>
      </c>
      <c r="DG288" s="1" t="s">
        <v>2069</v>
      </c>
      <c r="DH288" s="175"/>
      <c r="DK288" s="182"/>
    </row>
    <row r="289" spans="9:115">
      <c r="I289" s="22"/>
      <c r="J289" s="156" t="s">
        <v>933</v>
      </c>
      <c r="K289" s="156" t="s">
        <v>933</v>
      </c>
      <c r="L289" s="22">
        <v>7</v>
      </c>
      <c r="M289" s="22">
        <v>24</v>
      </c>
      <c r="N289" s="22">
        <v>5.7</v>
      </c>
      <c r="O289" s="22">
        <v>-29</v>
      </c>
      <c r="P289" s="22">
        <v>-18</v>
      </c>
      <c r="Q289" s="22">
        <v>-11</v>
      </c>
      <c r="R289" s="22" t="s">
        <v>934</v>
      </c>
      <c r="S289" s="23" t="s">
        <v>935</v>
      </c>
      <c r="AI289" s="375"/>
      <c r="AJ289" s="6"/>
      <c r="AK289" s="6"/>
      <c r="AL289" s="6"/>
      <c r="AM289" s="6"/>
      <c r="AN289" s="376"/>
      <c r="AO289" s="376"/>
      <c r="AP289" s="571" t="s">
        <v>3766</v>
      </c>
      <c r="AQ289" s="575"/>
      <c r="AR289" s="376"/>
      <c r="AS289" s="376"/>
      <c r="AT289" s="376"/>
      <c r="AU289" s="376"/>
      <c r="AV289" s="376"/>
      <c r="AW289" s="6"/>
      <c r="AX289" s="6"/>
      <c r="AY289" s="6"/>
      <c r="AZ289" s="6"/>
      <c r="BA289" s="6"/>
      <c r="BB289" s="6"/>
      <c r="BC289" s="6"/>
      <c r="BD289" s="97"/>
      <c r="DC289" s="182"/>
      <c r="DE289" s="132" t="s">
        <v>3000</v>
      </c>
      <c r="DF289" s="132">
        <f>IF(DF288&lt;0,1,0)</f>
        <v>0</v>
      </c>
      <c r="DG289" s="108" t="s">
        <v>3004</v>
      </c>
      <c r="DK289" s="182"/>
    </row>
    <row r="290" spans="9:115">
      <c r="I290" s="22"/>
      <c r="J290" s="156" t="s">
        <v>936</v>
      </c>
      <c r="K290" s="156" t="s">
        <v>936</v>
      </c>
      <c r="L290" s="22">
        <v>6</v>
      </c>
      <c r="M290" s="22">
        <v>36</v>
      </c>
      <c r="N290" s="22">
        <v>22.9</v>
      </c>
      <c r="O290" s="22">
        <v>-18</v>
      </c>
      <c r="P290" s="22">
        <v>-39</v>
      </c>
      <c r="Q290" s="22">
        <v>-36</v>
      </c>
      <c r="R290" s="22" t="s">
        <v>937</v>
      </c>
      <c r="S290" s="23" t="s">
        <v>938</v>
      </c>
      <c r="V290" s="5"/>
      <c r="W290" s="5"/>
      <c r="X290" s="283" t="s">
        <v>3112</v>
      </c>
      <c r="Y290" s="5"/>
      <c r="Z290" s="342"/>
      <c r="AA290" s="5"/>
      <c r="AB290" s="5"/>
      <c r="AC290" s="5"/>
      <c r="AD290" s="5"/>
      <c r="AE290" s="5"/>
      <c r="AF290" s="5"/>
      <c r="AG290" s="5"/>
      <c r="AI290" s="375"/>
      <c r="AJ290" s="6"/>
      <c r="AK290" s="6"/>
      <c r="AL290" s="6"/>
      <c r="AM290" s="6"/>
      <c r="AN290" s="376"/>
      <c r="AO290" s="376"/>
      <c r="AP290" s="571" t="s">
        <v>3771</v>
      </c>
      <c r="AQ290" s="479"/>
      <c r="AR290" s="376"/>
      <c r="AS290" s="376"/>
      <c r="AT290" s="376"/>
      <c r="AU290" s="376"/>
      <c r="AV290" s="376"/>
      <c r="AW290" s="6"/>
      <c r="AX290" s="6"/>
      <c r="AY290" s="6"/>
      <c r="AZ290" s="6"/>
      <c r="BA290" s="6"/>
      <c r="BB290" s="6"/>
      <c r="BC290" s="6"/>
      <c r="BD290" s="97"/>
      <c r="DC290" s="182"/>
      <c r="DE290" s="128" t="s">
        <v>3003</v>
      </c>
      <c r="DF290" s="128">
        <f>IF(DF289=1,DF288,0)</f>
        <v>0</v>
      </c>
      <c r="DG290" s="1" t="s">
        <v>3005</v>
      </c>
      <c r="DH290" s="1">
        <f>IF(DF289=1,DH280,0)</f>
        <v>0</v>
      </c>
      <c r="DK290" s="182"/>
    </row>
    <row r="291" spans="9:115">
      <c r="I291" s="24" t="s">
        <v>939</v>
      </c>
      <c r="J291" s="157" t="s">
        <v>940</v>
      </c>
      <c r="K291" s="157" t="s">
        <v>940</v>
      </c>
      <c r="L291" s="24" t="s">
        <v>39</v>
      </c>
      <c r="M291" s="24" t="s">
        <v>941</v>
      </c>
      <c r="N291" s="24" t="s">
        <v>914</v>
      </c>
      <c r="O291" s="24" t="s">
        <v>40</v>
      </c>
      <c r="P291" s="24" t="s">
        <v>942</v>
      </c>
      <c r="Q291" s="24" t="s">
        <v>943</v>
      </c>
      <c r="R291" s="24" t="s">
        <v>944</v>
      </c>
      <c r="S291" s="27" t="s">
        <v>942</v>
      </c>
      <c r="AI291" s="375"/>
      <c r="AJ291" s="6"/>
      <c r="AK291" s="6"/>
      <c r="AL291" s="6"/>
      <c r="AM291" s="6"/>
      <c r="AN291" s="376"/>
      <c r="AO291" s="376"/>
      <c r="AP291" s="571" t="s">
        <v>3768</v>
      </c>
      <c r="AQ291" s="572"/>
      <c r="AR291" s="376"/>
      <c r="AS291" s="376"/>
      <c r="AT291" s="376"/>
      <c r="AU291" s="376"/>
      <c r="AV291" s="376"/>
      <c r="AW291" s="6"/>
      <c r="AX291" s="6"/>
      <c r="AY291" s="6"/>
      <c r="AZ291" s="6"/>
      <c r="BA291" s="6"/>
      <c r="BB291" s="6"/>
      <c r="BC291" s="6"/>
      <c r="BD291" s="97"/>
      <c r="DC291" s="182"/>
      <c r="DE291" s="128" t="s">
        <v>3023</v>
      </c>
      <c r="DF291" s="128">
        <f>DF290*-1</f>
        <v>0</v>
      </c>
      <c r="DG291" s="1" t="s">
        <v>2999</v>
      </c>
      <c r="DH291" s="1">
        <f>-1*DH290</f>
        <v>0</v>
      </c>
      <c r="DK291" s="182"/>
    </row>
    <row r="292" spans="9:115">
      <c r="I292" s="22"/>
      <c r="J292" s="156" t="s">
        <v>945</v>
      </c>
      <c r="K292" s="156" t="s">
        <v>945</v>
      </c>
      <c r="L292" s="22">
        <v>7</v>
      </c>
      <c r="M292" s="22">
        <v>39</v>
      </c>
      <c r="N292" s="22">
        <v>18.100000000000001</v>
      </c>
      <c r="O292" s="22">
        <v>5</v>
      </c>
      <c r="P292" s="22">
        <v>13</v>
      </c>
      <c r="Q292" s="22">
        <v>30</v>
      </c>
      <c r="R292" s="22" t="s">
        <v>946</v>
      </c>
      <c r="S292" s="23" t="s">
        <v>947</v>
      </c>
      <c r="AI292" s="375"/>
      <c r="AJ292" s="6"/>
      <c r="AK292" s="6"/>
      <c r="AL292" s="6"/>
      <c r="AM292" s="6"/>
      <c r="AN292" s="376"/>
      <c r="AO292" s="376"/>
      <c r="AP292" s="571" t="s">
        <v>3772</v>
      </c>
      <c r="AQ292" s="572"/>
      <c r="AR292" s="376"/>
      <c r="AS292" s="376"/>
      <c r="AT292" s="376"/>
      <c r="AU292" s="376"/>
      <c r="AV292" s="376"/>
      <c r="AW292" s="6"/>
      <c r="AX292" s="6"/>
      <c r="AY292" s="6"/>
      <c r="AZ292" s="6"/>
      <c r="BA292" s="6"/>
      <c r="BB292" s="6"/>
      <c r="BC292" s="6"/>
      <c r="BD292" s="97"/>
      <c r="DC292" s="182"/>
      <c r="DE292" s="128" t="s">
        <v>3006</v>
      </c>
      <c r="DF292" s="6">
        <f>IF(DF291=0,DF288,DF291)</f>
        <v>0</v>
      </c>
      <c r="DG292" s="1" t="s">
        <v>3007</v>
      </c>
      <c r="DH292" s="408">
        <f>IF(DF289=1,DH291,DH280)</f>
        <v>0</v>
      </c>
      <c r="DK292" s="182"/>
    </row>
    <row r="293" spans="9:115">
      <c r="I293" s="22"/>
      <c r="J293" s="156" t="s">
        <v>948</v>
      </c>
      <c r="K293" s="156" t="s">
        <v>948</v>
      </c>
      <c r="L293" s="22">
        <v>7</v>
      </c>
      <c r="M293" s="22">
        <v>27</v>
      </c>
      <c r="N293" s="22">
        <v>9</v>
      </c>
      <c r="O293" s="22">
        <v>8</v>
      </c>
      <c r="P293" s="22">
        <v>17</v>
      </c>
      <c r="Q293" s="22">
        <v>22</v>
      </c>
      <c r="R293" s="22" t="s">
        <v>949</v>
      </c>
      <c r="S293" s="23" t="s">
        <v>950</v>
      </c>
      <c r="AI293" s="375"/>
      <c r="AJ293" s="6"/>
      <c r="AK293" s="6"/>
      <c r="AL293" s="6"/>
      <c r="AM293" s="6"/>
      <c r="AN293" s="376"/>
      <c r="AO293" s="376"/>
      <c r="AP293" s="571" t="s">
        <v>3773</v>
      </c>
      <c r="AQ293" s="572"/>
      <c r="AR293" s="376"/>
      <c r="AS293" s="376"/>
      <c r="AT293" s="376"/>
      <c r="AU293" s="376"/>
      <c r="AV293" s="376"/>
      <c r="AW293" s="6"/>
      <c r="AX293" s="6"/>
      <c r="AY293" s="6"/>
      <c r="AZ293" s="6"/>
      <c r="BA293" s="6"/>
      <c r="BB293" s="6"/>
      <c r="BC293" s="6"/>
      <c r="BD293" s="97"/>
      <c r="DC293" s="182"/>
      <c r="DE293" s="145" t="s">
        <v>3024</v>
      </c>
      <c r="DF293" s="6">
        <f>DF292</f>
        <v>0</v>
      </c>
      <c r="DG293" s="1" t="s">
        <v>3288</v>
      </c>
      <c r="DH293" s="175"/>
      <c r="DK293" s="182"/>
    </row>
    <row r="294" spans="9:115">
      <c r="I294" s="22"/>
      <c r="J294" s="156" t="s">
        <v>951</v>
      </c>
      <c r="K294" s="156" t="s">
        <v>951</v>
      </c>
      <c r="L294" s="22">
        <v>7</v>
      </c>
      <c r="M294" s="22">
        <v>28</v>
      </c>
      <c r="N294" s="22">
        <v>9.8000000000000007</v>
      </c>
      <c r="O294" s="22">
        <v>8</v>
      </c>
      <c r="P294" s="22">
        <v>55</v>
      </c>
      <c r="Q294" s="22">
        <v>32</v>
      </c>
      <c r="R294" s="22" t="s">
        <v>952</v>
      </c>
      <c r="S294" s="23" t="s">
        <v>953</v>
      </c>
      <c r="AI294" s="375"/>
      <c r="AJ294" s="6"/>
      <c r="AK294" s="6"/>
      <c r="AL294" s="6"/>
      <c r="AM294" s="6"/>
      <c r="AN294" s="376"/>
      <c r="AO294" s="376"/>
      <c r="AP294" s="571" t="s">
        <v>3774</v>
      </c>
      <c r="AQ294" s="572"/>
      <c r="AR294" s="376"/>
      <c r="AS294" s="376"/>
      <c r="AT294" s="376"/>
      <c r="AU294" s="376"/>
      <c r="AV294" s="376"/>
      <c r="AW294" s="6"/>
      <c r="AX294" s="6"/>
      <c r="AY294" s="6"/>
      <c r="AZ294" s="6"/>
      <c r="BA294" s="6"/>
      <c r="BB294" s="6"/>
      <c r="BC294" s="6"/>
      <c r="BD294" s="97"/>
      <c r="DC294" s="182"/>
      <c r="DE294" s="1" t="s">
        <v>3025</v>
      </c>
      <c r="DF294" s="190">
        <f>IF(DF293&gt;100,0,DF293)</f>
        <v>0</v>
      </c>
      <c r="DK294" s="182"/>
    </row>
    <row r="295" spans="9:115">
      <c r="I295" s="24" t="s">
        <v>954</v>
      </c>
      <c r="J295" s="157" t="s">
        <v>955</v>
      </c>
      <c r="K295" s="157" t="s">
        <v>955</v>
      </c>
      <c r="L295" s="24" t="s">
        <v>39</v>
      </c>
      <c r="M295" s="24" t="s">
        <v>956</v>
      </c>
      <c r="N295" s="24" t="s">
        <v>957</v>
      </c>
      <c r="O295" s="24" t="s">
        <v>958</v>
      </c>
      <c r="P295" s="24" t="s">
        <v>959</v>
      </c>
      <c r="Q295" s="24" t="s">
        <v>960</v>
      </c>
      <c r="R295" s="24" t="s">
        <v>961</v>
      </c>
      <c r="S295" s="27" t="s">
        <v>962</v>
      </c>
      <c r="AI295" s="375"/>
      <c r="AJ295" s="6"/>
      <c r="AK295" s="6"/>
      <c r="AL295" s="6"/>
      <c r="AM295" s="6"/>
      <c r="AN295" s="376"/>
      <c r="AO295" s="376"/>
      <c r="AP295" s="571" t="s">
        <v>3769</v>
      </c>
      <c r="AQ295" s="572"/>
      <c r="AR295" s="376"/>
      <c r="AS295" s="376"/>
      <c r="AT295" s="376"/>
      <c r="AU295" s="376"/>
      <c r="AV295" s="376"/>
      <c r="AW295" s="6"/>
      <c r="AX295" s="6"/>
      <c r="AY295" s="6"/>
      <c r="AZ295" s="6"/>
      <c r="BA295" s="6"/>
      <c r="BB295" s="6"/>
      <c r="BC295" s="6"/>
      <c r="BD295" s="97"/>
      <c r="DC295" s="182"/>
      <c r="DD295" s="182"/>
      <c r="DE295" s="182"/>
      <c r="DF295" s="182"/>
      <c r="DG295" s="182"/>
      <c r="DH295" s="182"/>
      <c r="DI295" s="182"/>
      <c r="DJ295" s="182"/>
      <c r="DK295" s="182"/>
    </row>
    <row r="296" spans="9:115">
      <c r="I296" s="22"/>
      <c r="J296" s="156" t="s">
        <v>963</v>
      </c>
      <c r="K296" s="156" t="s">
        <v>963</v>
      </c>
      <c r="L296" s="22">
        <v>13</v>
      </c>
      <c r="M296" s="22">
        <v>9</v>
      </c>
      <c r="N296" s="22">
        <v>59.3</v>
      </c>
      <c r="O296" s="22">
        <v>17</v>
      </c>
      <c r="P296" s="22">
        <v>31</v>
      </c>
      <c r="Q296" s="22">
        <v>46</v>
      </c>
      <c r="R296" s="22" t="s">
        <v>964</v>
      </c>
      <c r="S296" s="23" t="s">
        <v>965</v>
      </c>
      <c r="AI296" s="375"/>
      <c r="AJ296" s="6"/>
      <c r="AK296" s="6"/>
      <c r="AL296" s="6"/>
      <c r="AM296" s="6"/>
      <c r="AN296" s="376"/>
      <c r="AO296" s="376"/>
      <c r="AP296" s="571" t="s">
        <v>3770</v>
      </c>
      <c r="AQ296" s="572"/>
      <c r="AR296" s="376"/>
      <c r="AS296" s="376"/>
      <c r="AT296" s="376"/>
      <c r="AU296" s="376"/>
      <c r="AV296" s="376"/>
      <c r="AW296" s="6"/>
      <c r="AX296" s="6"/>
      <c r="AY296" s="6"/>
      <c r="AZ296" s="6"/>
      <c r="BA296" s="6"/>
      <c r="BB296" s="6"/>
      <c r="BC296" s="6"/>
      <c r="BD296" s="97"/>
      <c r="DC296" s="182"/>
      <c r="DD296" s="175"/>
      <c r="DE296" s="267" t="s">
        <v>3009</v>
      </c>
      <c r="DF296" s="57">
        <f>DF335</f>
        <v>0</v>
      </c>
      <c r="DG296" s="175"/>
      <c r="DH296" s="175"/>
      <c r="DI296" s="175"/>
      <c r="DJ296" s="175"/>
      <c r="DK296" s="182"/>
    </row>
    <row r="297" spans="9:115">
      <c r="I297" s="22"/>
      <c r="J297" s="156" t="s">
        <v>966</v>
      </c>
      <c r="K297" s="156" t="s">
        <v>966</v>
      </c>
      <c r="L297" s="22">
        <v>13</v>
      </c>
      <c r="M297" s="22">
        <v>11</v>
      </c>
      <c r="N297" s="22">
        <v>52.4</v>
      </c>
      <c r="O297" s="22">
        <v>27</v>
      </c>
      <c r="P297" s="22">
        <v>25</v>
      </c>
      <c r="Q297" s="22">
        <v>41</v>
      </c>
      <c r="R297" s="22" t="s">
        <v>967</v>
      </c>
      <c r="S297" s="23" t="s">
        <v>968</v>
      </c>
      <c r="AI297" s="375"/>
      <c r="AJ297" s="6"/>
      <c r="AK297" s="6"/>
      <c r="AL297" s="6"/>
      <c r="AM297" s="6"/>
      <c r="AN297" s="376"/>
      <c r="AO297" s="376"/>
      <c r="AP297" s="571" t="s">
        <v>3775</v>
      </c>
      <c r="AQ297" s="572"/>
      <c r="AR297" s="376"/>
      <c r="AS297" s="376"/>
      <c r="AT297" s="376"/>
      <c r="AU297" s="376"/>
      <c r="AV297" s="376"/>
      <c r="AW297" s="6"/>
      <c r="AX297" s="6"/>
      <c r="AY297" s="6"/>
      <c r="AZ297" s="6"/>
      <c r="BA297" s="6"/>
      <c r="BB297" s="6"/>
      <c r="BC297" s="6"/>
      <c r="BD297" s="97"/>
      <c r="DC297" s="182"/>
      <c r="DD297" s="404"/>
      <c r="DE297" s="404" t="s">
        <v>2946</v>
      </c>
      <c r="DF297" s="195">
        <f>IF(DF296&lt;10,0,DF296)</f>
        <v>0</v>
      </c>
      <c r="DG297" s="405" t="s">
        <v>3010</v>
      </c>
      <c r="DH297" s="404"/>
      <c r="DI297" s="404"/>
      <c r="DJ297" s="404"/>
      <c r="DK297" s="182"/>
    </row>
    <row r="298" spans="9:115">
      <c r="I298" s="22"/>
      <c r="J298" s="156" t="s">
        <v>969</v>
      </c>
      <c r="K298" s="156" t="s">
        <v>969</v>
      </c>
      <c r="L298" s="22">
        <v>12</v>
      </c>
      <c r="M298" s="22">
        <v>26</v>
      </c>
      <c r="N298" s="22">
        <v>56.3</v>
      </c>
      <c r="O298" s="22">
        <v>28</v>
      </c>
      <c r="P298" s="22">
        <v>16</v>
      </c>
      <c r="Q298" s="22">
        <v>6</v>
      </c>
      <c r="R298" s="22" t="s">
        <v>970</v>
      </c>
      <c r="S298" s="23" t="s">
        <v>971</v>
      </c>
      <c r="AI298" s="375"/>
      <c r="AJ298" s="6"/>
      <c r="AK298" s="6"/>
      <c r="AL298" s="6"/>
      <c r="AM298" s="6"/>
      <c r="AN298" s="376"/>
      <c r="AO298" s="376"/>
      <c r="AP298" s="571" t="s">
        <v>3776</v>
      </c>
      <c r="AQ298" s="572"/>
      <c r="AR298" s="376"/>
      <c r="AS298" s="376"/>
      <c r="AT298" s="376"/>
      <c r="AU298" s="376"/>
      <c r="AV298" s="376"/>
      <c r="AW298" s="6"/>
      <c r="AX298" s="6"/>
      <c r="AY298" s="6"/>
      <c r="AZ298" s="6"/>
      <c r="BA298" s="6"/>
      <c r="BB298" s="6"/>
      <c r="BC298" s="6"/>
      <c r="BD298" s="97"/>
      <c r="DC298" s="182"/>
      <c r="DE298" s="1" t="s">
        <v>2944</v>
      </c>
      <c r="DF298" s="406">
        <f>IF(DF297&lt;100,DF297,0)</f>
        <v>0</v>
      </c>
      <c r="DG298" s="1" t="s">
        <v>2942</v>
      </c>
      <c r="DH298" s="407">
        <f t="shared" ref="DH298:DH306" si="18">IF(DF299=0,DF298,0)</f>
        <v>0</v>
      </c>
      <c r="DI298" s="1" t="s">
        <v>2947</v>
      </c>
      <c r="DJ298" s="170">
        <f>IF(DH298&gt;0,90,0)</f>
        <v>0</v>
      </c>
      <c r="DK298" s="182"/>
    </row>
    <row r="299" spans="9:115">
      <c r="I299" s="24" t="s">
        <v>972</v>
      </c>
      <c r="J299" s="157" t="s">
        <v>973</v>
      </c>
      <c r="K299" s="157" t="s">
        <v>973</v>
      </c>
      <c r="L299" s="24" t="s">
        <v>39</v>
      </c>
      <c r="M299" s="24" t="s">
        <v>972</v>
      </c>
      <c r="N299" s="24" t="s">
        <v>972</v>
      </c>
      <c r="O299" s="24" t="s">
        <v>40</v>
      </c>
      <c r="P299" s="24" t="s">
        <v>974</v>
      </c>
      <c r="Q299" s="24" t="s">
        <v>975</v>
      </c>
      <c r="R299" s="24" t="s">
        <v>976</v>
      </c>
      <c r="S299" s="24" t="s">
        <v>974</v>
      </c>
      <c r="AI299" s="375"/>
      <c r="AJ299" s="6"/>
      <c r="AK299" s="6"/>
      <c r="AL299" s="6"/>
      <c r="AM299" s="6"/>
      <c r="AN299" s="376"/>
      <c r="AO299" s="376"/>
      <c r="AP299" s="466" t="s">
        <v>3778</v>
      </c>
      <c r="AQ299" s="572"/>
      <c r="AR299" s="376"/>
      <c r="AS299" s="376"/>
      <c r="AT299" s="376"/>
      <c r="AU299" s="376"/>
      <c r="AV299" s="376"/>
      <c r="AW299" s="6"/>
      <c r="AX299" s="6"/>
      <c r="AY299" s="6"/>
      <c r="AZ299" s="6"/>
      <c r="BA299" s="6"/>
      <c r="BB299" s="6"/>
      <c r="BC299" s="6"/>
      <c r="BD299" s="97"/>
      <c r="DC299" s="182"/>
      <c r="DE299" s="1" t="s">
        <v>2948</v>
      </c>
      <c r="DF299" s="406">
        <f>IF(DF297&lt;90,DF297,0)</f>
        <v>0</v>
      </c>
      <c r="DG299" s="1" t="s">
        <v>2942</v>
      </c>
      <c r="DH299" s="407">
        <f t="shared" si="18"/>
        <v>0</v>
      </c>
      <c r="DI299" s="1" t="s">
        <v>2949</v>
      </c>
      <c r="DJ299" s="170">
        <f>IF(DH299&gt;0,80,0)</f>
        <v>0</v>
      </c>
      <c r="DK299" s="182"/>
    </row>
    <row r="300" spans="9:115">
      <c r="I300" s="22"/>
      <c r="J300" s="156" t="s">
        <v>977</v>
      </c>
      <c r="K300" s="156" t="s">
        <v>977</v>
      </c>
      <c r="L300" s="22">
        <v>12</v>
      </c>
      <c r="M300" s="22">
        <v>8</v>
      </c>
      <c r="N300" s="22">
        <v>24.8</v>
      </c>
      <c r="O300" s="22">
        <v>-24</v>
      </c>
      <c r="P300" s="22">
        <v>-43</v>
      </c>
      <c r="Q300" s="22">
        <v>-44</v>
      </c>
      <c r="R300" s="22" t="s">
        <v>978</v>
      </c>
      <c r="S300" s="23" t="s">
        <v>979</v>
      </c>
      <c r="AI300" s="375"/>
      <c r="AJ300" s="6"/>
      <c r="AK300" s="6"/>
      <c r="AL300" s="6"/>
      <c r="AM300" s="6"/>
      <c r="AN300" s="376"/>
      <c r="AO300" s="376"/>
      <c r="AP300" s="571" t="s">
        <v>3777</v>
      </c>
      <c r="AQ300" s="572"/>
      <c r="AR300" s="376"/>
      <c r="AS300" s="376"/>
      <c r="AT300" s="376"/>
      <c r="AU300" s="376"/>
      <c r="AV300" s="376"/>
      <c r="AW300" s="6"/>
      <c r="AX300" s="6"/>
      <c r="AY300" s="6"/>
      <c r="AZ300" s="6"/>
      <c r="BA300" s="6"/>
      <c r="BB300" s="6"/>
      <c r="BC300" s="6"/>
      <c r="BD300" s="97"/>
      <c r="DC300" s="182"/>
      <c r="DE300" s="1" t="s">
        <v>2950</v>
      </c>
      <c r="DF300" s="406">
        <f>IF(DF297&lt;80,DF297,0)</f>
        <v>0</v>
      </c>
      <c r="DG300" s="1" t="s">
        <v>2942</v>
      </c>
      <c r="DH300" s="407">
        <f t="shared" si="18"/>
        <v>0</v>
      </c>
      <c r="DI300" s="1" t="s">
        <v>2951</v>
      </c>
      <c r="DJ300" s="170">
        <f>IF(DH300&gt;0,70,0)</f>
        <v>0</v>
      </c>
      <c r="DK300" s="182"/>
    </row>
    <row r="301" spans="9:115">
      <c r="I301" s="22"/>
      <c r="J301" s="156" t="s">
        <v>980</v>
      </c>
      <c r="K301" s="156" t="s">
        <v>980</v>
      </c>
      <c r="L301" s="22">
        <v>12</v>
      </c>
      <c r="M301" s="22">
        <v>34</v>
      </c>
      <c r="N301" s="22">
        <v>23.2</v>
      </c>
      <c r="O301" s="22">
        <v>-23</v>
      </c>
      <c r="P301" s="22">
        <v>-23</v>
      </c>
      <c r="Q301" s="22">
        <v>-48</v>
      </c>
      <c r="R301" s="22" t="s">
        <v>981</v>
      </c>
      <c r="S301" s="23" t="s">
        <v>982</v>
      </c>
      <c r="AI301" s="375"/>
      <c r="AJ301" s="6"/>
      <c r="AK301" s="6"/>
      <c r="AL301" s="6"/>
      <c r="AM301" s="6"/>
      <c r="AN301" s="376"/>
      <c r="AO301" s="376"/>
      <c r="AP301" s="571"/>
      <c r="AQ301" s="572" t="s">
        <v>3779</v>
      </c>
      <c r="AR301" s="376"/>
      <c r="AS301" s="376"/>
      <c r="AT301" s="376"/>
      <c r="AU301" s="376"/>
      <c r="AV301" s="376"/>
      <c r="AW301" s="6"/>
      <c r="AX301" s="6"/>
      <c r="AY301" s="6"/>
      <c r="AZ301" s="6"/>
      <c r="BA301" s="6"/>
      <c r="BB301" s="6"/>
      <c r="BC301" s="6"/>
      <c r="BD301" s="97"/>
      <c r="DC301" s="182"/>
      <c r="DE301" s="1" t="s">
        <v>2952</v>
      </c>
      <c r="DF301" s="406">
        <f>IF(DF297&lt;70,DF297,0)</f>
        <v>0</v>
      </c>
      <c r="DG301" s="1" t="s">
        <v>2942</v>
      </c>
      <c r="DH301" s="407">
        <f t="shared" si="18"/>
        <v>0</v>
      </c>
      <c r="DI301" s="1" t="s">
        <v>2953</v>
      </c>
      <c r="DJ301" s="170">
        <f>IF(DH301&gt;0,60,0)</f>
        <v>0</v>
      </c>
      <c r="DK301" s="182"/>
    </row>
    <row r="302" spans="9:115">
      <c r="I302" s="22"/>
      <c r="J302" s="156" t="s">
        <v>983</v>
      </c>
      <c r="K302" s="156" t="s">
        <v>983</v>
      </c>
      <c r="L302" s="22">
        <v>12</v>
      </c>
      <c r="M302" s="22">
        <v>15</v>
      </c>
      <c r="N302" s="22">
        <v>48.4</v>
      </c>
      <c r="O302" s="22">
        <v>-17</v>
      </c>
      <c r="P302" s="22">
        <v>-32</v>
      </c>
      <c r="Q302" s="22">
        <v>-31</v>
      </c>
      <c r="R302" s="22" t="s">
        <v>984</v>
      </c>
      <c r="S302" s="23" t="s">
        <v>985</v>
      </c>
      <c r="AI302" s="375"/>
      <c r="AJ302" s="6"/>
      <c r="AK302" s="6"/>
      <c r="AL302" s="6"/>
      <c r="AM302" s="6"/>
      <c r="AN302" s="376"/>
      <c r="AO302" s="376"/>
      <c r="AP302" s="571" t="s">
        <v>3780</v>
      </c>
      <c r="AQ302" s="572"/>
      <c r="AR302" s="376"/>
      <c r="AS302" s="376"/>
      <c r="AT302" s="376"/>
      <c r="AU302" s="376"/>
      <c r="AV302" s="376"/>
      <c r="AW302" s="6"/>
      <c r="AX302" s="6"/>
      <c r="AY302" s="6"/>
      <c r="AZ302" s="6"/>
      <c r="BA302" s="6"/>
      <c r="BB302" s="6"/>
      <c r="BC302" s="6"/>
      <c r="BD302" s="97"/>
      <c r="DC302" s="182"/>
      <c r="DE302" s="1" t="s">
        <v>2954</v>
      </c>
      <c r="DF302" s="406">
        <f>IF(DF297&lt;60,DF297,0)</f>
        <v>0</v>
      </c>
      <c r="DG302" s="1" t="s">
        <v>2942</v>
      </c>
      <c r="DH302" s="407">
        <f t="shared" si="18"/>
        <v>0</v>
      </c>
      <c r="DI302" s="1" t="s">
        <v>2955</v>
      </c>
      <c r="DJ302" s="170">
        <f>IF(DH302&gt;0,50,0)</f>
        <v>0</v>
      </c>
      <c r="DK302" s="182"/>
    </row>
    <row r="303" spans="9:115">
      <c r="I303" s="22"/>
      <c r="J303" s="156" t="s">
        <v>986</v>
      </c>
      <c r="K303" s="156" t="s">
        <v>986</v>
      </c>
      <c r="L303" s="22">
        <v>12</v>
      </c>
      <c r="M303" s="22">
        <v>29</v>
      </c>
      <c r="N303" s="22">
        <v>51.9</v>
      </c>
      <c r="O303" s="22">
        <v>-16</v>
      </c>
      <c r="P303" s="22">
        <v>-30</v>
      </c>
      <c r="Q303" s="22">
        <v>-56</v>
      </c>
      <c r="R303" s="22" t="s">
        <v>987</v>
      </c>
      <c r="S303" s="23" t="s">
        <v>988</v>
      </c>
      <c r="AI303" s="375"/>
      <c r="AJ303" s="6"/>
      <c r="AK303" s="6"/>
      <c r="AL303" s="6"/>
      <c r="AM303" s="6"/>
      <c r="AN303" s="376"/>
      <c r="AO303" s="376"/>
      <c r="AP303" s="571" t="s">
        <v>3781</v>
      </c>
      <c r="AQ303" s="572"/>
      <c r="AR303" s="376"/>
      <c r="AS303" s="376"/>
      <c r="AT303" s="376"/>
      <c r="AU303" s="376"/>
      <c r="AV303" s="376"/>
      <c r="AW303" s="6"/>
      <c r="AX303" s="6"/>
      <c r="AY303" s="6"/>
      <c r="AZ303" s="6"/>
      <c r="BA303" s="6"/>
      <c r="BB303" s="6"/>
      <c r="BC303" s="6"/>
      <c r="BD303" s="97"/>
      <c r="DC303" s="182"/>
      <c r="DE303" s="1" t="s">
        <v>2956</v>
      </c>
      <c r="DF303" s="406">
        <f>IF(DF297&lt;50,DF297,0)</f>
        <v>0</v>
      </c>
      <c r="DG303" s="1" t="s">
        <v>2942</v>
      </c>
      <c r="DH303" s="407">
        <f t="shared" si="18"/>
        <v>0</v>
      </c>
      <c r="DI303" s="1" t="s">
        <v>2957</v>
      </c>
      <c r="DJ303" s="170">
        <f>IF(DH303&gt;0,40,0)</f>
        <v>0</v>
      </c>
      <c r="DK303" s="182"/>
    </row>
    <row r="304" spans="9:115">
      <c r="I304" s="22"/>
      <c r="J304" s="156" t="s">
        <v>989</v>
      </c>
      <c r="K304" s="156" t="s">
        <v>989</v>
      </c>
      <c r="L304" s="22">
        <v>12</v>
      </c>
      <c r="M304" s="22">
        <v>10</v>
      </c>
      <c r="N304" s="22">
        <v>7.5</v>
      </c>
      <c r="O304" s="22">
        <v>-22</v>
      </c>
      <c r="P304" s="22">
        <v>-37</v>
      </c>
      <c r="Q304" s="22">
        <v>-11</v>
      </c>
      <c r="R304" s="22" t="s">
        <v>990</v>
      </c>
      <c r="S304" s="23" t="s">
        <v>991</v>
      </c>
      <c r="AI304" s="375"/>
      <c r="AJ304" s="6"/>
      <c r="AK304" s="6"/>
      <c r="AL304" s="6"/>
      <c r="AM304" s="6"/>
      <c r="AN304" s="376"/>
      <c r="AO304" s="376"/>
      <c r="AP304" s="573" t="s">
        <v>3783</v>
      </c>
      <c r="AQ304" s="572"/>
      <c r="AR304" s="376"/>
      <c r="AS304" s="376"/>
      <c r="AT304" s="376"/>
      <c r="AU304" s="376"/>
      <c r="AV304" s="376"/>
      <c r="AW304" s="6"/>
      <c r="AX304" s="6"/>
      <c r="AY304" s="6"/>
      <c r="AZ304" s="6"/>
      <c r="BA304" s="6"/>
      <c r="BB304" s="6"/>
      <c r="BC304" s="6"/>
      <c r="BD304" s="97"/>
      <c r="DC304" s="182"/>
      <c r="DE304" s="1" t="s">
        <v>2958</v>
      </c>
      <c r="DF304" s="406">
        <f>IF(DF297&lt;40,DF297,0)</f>
        <v>0</v>
      </c>
      <c r="DG304" s="1" t="s">
        <v>2942</v>
      </c>
      <c r="DH304" s="407">
        <f t="shared" si="18"/>
        <v>0</v>
      </c>
      <c r="DI304" s="1" t="s">
        <v>2959</v>
      </c>
      <c r="DJ304" s="170">
        <f>IF(DH304&gt;0,30,0)</f>
        <v>0</v>
      </c>
      <c r="DK304" s="182"/>
    </row>
    <row r="305" spans="9:115">
      <c r="I305" s="24" t="s">
        <v>992</v>
      </c>
      <c r="J305" s="157" t="s">
        <v>993</v>
      </c>
      <c r="K305" s="157" t="s">
        <v>993</v>
      </c>
      <c r="L305" s="24" t="s">
        <v>39</v>
      </c>
      <c r="M305" s="24" t="s">
        <v>992</v>
      </c>
      <c r="N305" s="24" t="s">
        <v>992</v>
      </c>
      <c r="O305" s="24" t="s">
        <v>40</v>
      </c>
      <c r="P305" s="24" t="s">
        <v>994</v>
      </c>
      <c r="Q305" s="24" t="s">
        <v>995</v>
      </c>
      <c r="R305" s="24" t="s">
        <v>996</v>
      </c>
      <c r="S305" s="24" t="s">
        <v>994</v>
      </c>
      <c r="AI305" s="375"/>
      <c r="AJ305" s="6"/>
      <c r="AK305" s="6"/>
      <c r="AL305" s="6"/>
      <c r="AM305" s="6"/>
      <c r="AN305" s="376"/>
      <c r="AO305" s="376"/>
      <c r="AP305" s="571" t="s">
        <v>3782</v>
      </c>
      <c r="AQ305" s="572"/>
      <c r="AR305" s="376"/>
      <c r="AS305" s="376"/>
      <c r="AT305" s="376"/>
      <c r="AU305" s="376"/>
      <c r="AV305" s="376"/>
      <c r="AW305" s="6"/>
      <c r="AX305" s="6"/>
      <c r="AY305" s="6"/>
      <c r="AZ305" s="6"/>
      <c r="BA305" s="6"/>
      <c r="BB305" s="6"/>
      <c r="BC305" s="6"/>
      <c r="BD305" s="97"/>
      <c r="DC305" s="182"/>
      <c r="DE305" s="1" t="s">
        <v>2960</v>
      </c>
      <c r="DF305" s="406">
        <f>IF(DF297&lt;30,DF297,0)</f>
        <v>0</v>
      </c>
      <c r="DG305" s="1" t="s">
        <v>2942</v>
      </c>
      <c r="DH305" s="407">
        <f t="shared" si="18"/>
        <v>0</v>
      </c>
      <c r="DI305" s="1" t="s">
        <v>2961</v>
      </c>
      <c r="DJ305" s="170">
        <f>IF(DH305&gt;0,20,0)</f>
        <v>0</v>
      </c>
      <c r="DK305" s="182"/>
    </row>
    <row r="306" spans="9:115">
      <c r="I306" s="24" t="s">
        <v>997</v>
      </c>
      <c r="J306" s="157" t="s">
        <v>998</v>
      </c>
      <c r="K306" s="157" t="s">
        <v>998</v>
      </c>
      <c r="L306" s="24" t="s">
        <v>39</v>
      </c>
      <c r="M306" s="24" t="s">
        <v>997</v>
      </c>
      <c r="N306" s="24" t="s">
        <v>997</v>
      </c>
      <c r="O306" s="24" t="s">
        <v>40</v>
      </c>
      <c r="P306" s="24" t="s">
        <v>999</v>
      </c>
      <c r="Q306" s="24" t="s">
        <v>1000</v>
      </c>
      <c r="R306" s="24" t="s">
        <v>1001</v>
      </c>
      <c r="S306" s="24" t="s">
        <v>999</v>
      </c>
      <c r="AI306" s="375"/>
      <c r="AJ306" s="6"/>
      <c r="AK306" s="6"/>
      <c r="AL306" s="6"/>
      <c r="AM306" s="6"/>
      <c r="AN306" s="376"/>
      <c r="AO306" s="376"/>
      <c r="AP306" s="587"/>
      <c r="AQ306" s="597" t="s">
        <v>3902</v>
      </c>
      <c r="AR306" s="376"/>
      <c r="AS306" s="376"/>
      <c r="AT306" s="376"/>
      <c r="AU306" s="376"/>
      <c r="AV306" s="376"/>
      <c r="AW306" s="6"/>
      <c r="AX306" s="6"/>
      <c r="AY306" s="6"/>
      <c r="AZ306" s="6"/>
      <c r="BA306" s="6"/>
      <c r="BB306" s="6"/>
      <c r="BC306" s="6"/>
      <c r="BD306" s="97"/>
      <c r="DC306" s="182"/>
      <c r="DE306" s="1" t="s">
        <v>2962</v>
      </c>
      <c r="DF306" s="406">
        <f>IF(DF297&lt;20,DF297,0)</f>
        <v>0</v>
      </c>
      <c r="DG306" s="1" t="s">
        <v>2942</v>
      </c>
      <c r="DH306" s="407">
        <f t="shared" si="18"/>
        <v>0</v>
      </c>
      <c r="DI306" s="1" t="s">
        <v>2963</v>
      </c>
      <c r="DJ306" s="170">
        <f>IF(DH306&gt;0,10,0)</f>
        <v>0</v>
      </c>
      <c r="DK306" s="182"/>
    </row>
    <row r="307" spans="9:115">
      <c r="I307" s="22"/>
      <c r="J307" s="156" t="s">
        <v>1002</v>
      </c>
      <c r="K307" s="156" t="s">
        <v>1002</v>
      </c>
      <c r="L307" s="22">
        <v>2</v>
      </c>
      <c r="M307" s="22">
        <v>49</v>
      </c>
      <c r="N307" s="22">
        <v>59</v>
      </c>
      <c r="O307" s="22">
        <v>27</v>
      </c>
      <c r="P307" s="22">
        <v>15</v>
      </c>
      <c r="Q307" s="22">
        <v>38</v>
      </c>
      <c r="R307" s="22" t="s">
        <v>1003</v>
      </c>
      <c r="S307" s="22" t="s">
        <v>1004</v>
      </c>
      <c r="AI307" s="375"/>
      <c r="AJ307" s="6"/>
      <c r="AK307" s="6"/>
      <c r="AL307" s="6"/>
      <c r="AM307" s="6"/>
      <c r="AN307" s="376"/>
      <c r="AO307" s="376"/>
      <c r="AP307" s="596" t="s">
        <v>3903</v>
      </c>
      <c r="AQ307" s="597"/>
      <c r="AR307" s="376"/>
      <c r="AS307" s="376"/>
      <c r="AT307" s="376"/>
      <c r="AU307" s="376"/>
      <c r="AV307" s="376"/>
      <c r="AW307" s="6"/>
      <c r="AX307" s="6"/>
      <c r="AY307" s="6"/>
      <c r="AZ307" s="6"/>
      <c r="BA307" s="6"/>
      <c r="BB307" s="6"/>
      <c r="BC307" s="6"/>
      <c r="BD307" s="97"/>
      <c r="DC307" s="182"/>
      <c r="DE307" s="1" t="s">
        <v>2964</v>
      </c>
      <c r="DF307" s="406">
        <f>IF(DF297&lt;10,DF297,0)</f>
        <v>0</v>
      </c>
      <c r="DG307" s="1" t="s">
        <v>2943</v>
      </c>
      <c r="DH307" s="407">
        <f>DH298+DH299+DH300+DH301+DH302+DH303+DH304+DH305+DH306</f>
        <v>0</v>
      </c>
      <c r="DI307" s="1" t="s">
        <v>2943</v>
      </c>
      <c r="DJ307" s="170">
        <f>DJ298+DJ299+DJ300+DJ301+DJ302+DJ303+DJ304+DJ305+DJ306</f>
        <v>0</v>
      </c>
      <c r="DK307" s="182"/>
    </row>
    <row r="308" spans="9:115">
      <c r="I308" s="22"/>
      <c r="J308" s="156" t="s">
        <v>1005</v>
      </c>
      <c r="K308" s="156" t="s">
        <v>1005</v>
      </c>
      <c r="L308" s="22">
        <v>2</v>
      </c>
      <c r="M308" s="22">
        <v>7</v>
      </c>
      <c r="N308" s="22">
        <v>10.4</v>
      </c>
      <c r="O308" s="22">
        <v>23</v>
      </c>
      <c r="P308" s="22">
        <v>27</v>
      </c>
      <c r="Q308" s="22">
        <v>45</v>
      </c>
      <c r="R308" s="22" t="s">
        <v>1006</v>
      </c>
      <c r="S308" s="22" t="s">
        <v>1007</v>
      </c>
      <c r="AI308" s="375"/>
      <c r="AJ308" s="6"/>
      <c r="AK308" s="6"/>
      <c r="AL308" s="6"/>
      <c r="AM308" s="6"/>
      <c r="AN308" s="376"/>
      <c r="AO308" s="376"/>
      <c r="AP308" s="596" t="s">
        <v>3904</v>
      </c>
      <c r="AQ308" s="597"/>
      <c r="AR308" s="376"/>
      <c r="AS308" s="376"/>
      <c r="AT308" s="376"/>
      <c r="AU308" s="376"/>
      <c r="AV308" s="376"/>
      <c r="AW308" s="6"/>
      <c r="AX308" s="6"/>
      <c r="AY308" s="6"/>
      <c r="AZ308" s="6"/>
      <c r="BA308" s="6"/>
      <c r="BB308" s="6"/>
      <c r="BC308" s="6"/>
      <c r="BD308" s="97"/>
      <c r="DC308" s="182"/>
      <c r="DG308" s="1" t="s">
        <v>2945</v>
      </c>
      <c r="DH308" s="408">
        <f>DH307-DJ307</f>
        <v>0</v>
      </c>
      <c r="DK308" s="182"/>
    </row>
    <row r="309" spans="9:115">
      <c r="I309" s="22"/>
      <c r="J309" s="156" t="s">
        <v>1008</v>
      </c>
      <c r="K309" s="156" t="s">
        <v>1008</v>
      </c>
      <c r="L309" s="22">
        <v>1</v>
      </c>
      <c r="M309" s="22">
        <v>54</v>
      </c>
      <c r="N309" s="22">
        <v>38.4</v>
      </c>
      <c r="O309" s="22">
        <v>20</v>
      </c>
      <c r="P309" s="22">
        <v>48</v>
      </c>
      <c r="Q309" s="22">
        <v>29</v>
      </c>
      <c r="R309" s="22" t="s">
        <v>1009</v>
      </c>
      <c r="S309" s="22" t="s">
        <v>1010</v>
      </c>
      <c r="AI309" s="375"/>
      <c r="AJ309" s="6"/>
      <c r="AK309" s="6"/>
      <c r="AL309" s="6"/>
      <c r="AM309" s="6"/>
      <c r="AN309" s="376"/>
      <c r="AO309" s="376"/>
      <c r="AP309" s="596" t="s">
        <v>3905</v>
      </c>
      <c r="AQ309" s="597"/>
      <c r="AR309" s="376"/>
      <c r="AS309" s="376"/>
      <c r="AT309" s="376"/>
      <c r="AU309" s="376"/>
      <c r="AV309" s="376"/>
      <c r="AW309" s="6"/>
      <c r="AX309" s="6"/>
      <c r="AY309" s="6"/>
      <c r="AZ309" s="6"/>
      <c r="BA309" s="6"/>
      <c r="BB309" s="6"/>
      <c r="BC309" s="6"/>
      <c r="BD309" s="97"/>
      <c r="DC309" s="182"/>
      <c r="DD309" s="175"/>
      <c r="DE309" s="175" t="s">
        <v>3011</v>
      </c>
      <c r="DF309" s="65">
        <f>DF335</f>
        <v>0</v>
      </c>
      <c r="DH309" s="175"/>
      <c r="DK309" s="182"/>
    </row>
    <row r="310" spans="9:115">
      <c r="I310" s="22"/>
      <c r="J310" s="156" t="s">
        <v>1011</v>
      </c>
      <c r="K310" s="156" t="s">
        <v>1011</v>
      </c>
      <c r="L310" s="22">
        <v>1</v>
      </c>
      <c r="M310" s="22">
        <v>53</v>
      </c>
      <c r="N310" s="22">
        <v>31.8</v>
      </c>
      <c r="O310" s="22">
        <v>19</v>
      </c>
      <c r="P310" s="22">
        <v>17</v>
      </c>
      <c r="Q310" s="22">
        <v>38</v>
      </c>
      <c r="R310" s="22" t="s">
        <v>1012</v>
      </c>
      <c r="S310" s="22" t="s">
        <v>1013</v>
      </c>
      <c r="AI310" s="375"/>
      <c r="AJ310" s="6"/>
      <c r="AK310" s="6"/>
      <c r="AL310" s="6"/>
      <c r="AM310" s="6"/>
      <c r="AN310" s="376"/>
      <c r="AO310" s="376"/>
      <c r="AP310" s="596" t="s">
        <v>3906</v>
      </c>
      <c r="AQ310" s="588"/>
      <c r="AR310" s="376"/>
      <c r="AS310" s="376"/>
      <c r="AT310" s="376"/>
      <c r="AU310" s="376"/>
      <c r="AV310" s="376"/>
      <c r="AW310" s="6"/>
      <c r="AX310" s="6"/>
      <c r="AY310" s="6"/>
      <c r="AZ310" s="6"/>
      <c r="BA310" s="6"/>
      <c r="BB310" s="6"/>
      <c r="BC310" s="6"/>
      <c r="BD310" s="97"/>
      <c r="DC310" s="182"/>
      <c r="DE310" s="404" t="s">
        <v>3012</v>
      </c>
      <c r="DF310" s="195">
        <f>IF(DF309&lt;10,DF309,DH308)</f>
        <v>0</v>
      </c>
      <c r="DG310" s="405" t="s">
        <v>3013</v>
      </c>
      <c r="DH310" s="404"/>
      <c r="DI310" s="404"/>
      <c r="DJ310" s="404"/>
      <c r="DK310" s="182"/>
    </row>
    <row r="311" spans="9:115">
      <c r="I311" s="24" t="s">
        <v>1014</v>
      </c>
      <c r="J311" s="157" t="s">
        <v>1015</v>
      </c>
      <c r="K311" s="157" t="s">
        <v>1015</v>
      </c>
      <c r="L311" s="24" t="s">
        <v>39</v>
      </c>
      <c r="M311" s="24" t="s">
        <v>1016</v>
      </c>
      <c r="N311" s="24" t="s">
        <v>1017</v>
      </c>
      <c r="O311" s="24" t="s">
        <v>40</v>
      </c>
      <c r="P311" s="24" t="s">
        <v>1018</v>
      </c>
      <c r="Q311" s="24" t="s">
        <v>1019</v>
      </c>
      <c r="R311" s="24" t="s">
        <v>1020</v>
      </c>
      <c r="S311" s="27" t="s">
        <v>1018</v>
      </c>
      <c r="AI311" s="375"/>
      <c r="AJ311" s="6"/>
      <c r="AK311" s="6"/>
      <c r="AL311" s="6"/>
      <c r="AM311" s="6"/>
      <c r="AN311" s="376"/>
      <c r="AO311" s="376"/>
      <c r="AP311" s="596" t="s">
        <v>3907</v>
      </c>
      <c r="AQ311" s="588"/>
      <c r="AR311" s="376"/>
      <c r="AS311" s="376"/>
      <c r="AT311" s="376"/>
      <c r="AU311" s="376"/>
      <c r="AV311" s="376"/>
      <c r="AW311" s="6"/>
      <c r="AX311" s="6"/>
      <c r="AY311" s="6"/>
      <c r="AZ311" s="6"/>
      <c r="BA311" s="6"/>
      <c r="BB311" s="6"/>
      <c r="BC311" s="6"/>
      <c r="BD311" s="97"/>
      <c r="DC311" s="182"/>
      <c r="DE311" s="1" t="s">
        <v>2964</v>
      </c>
      <c r="DF311" s="406">
        <f>IF(DF310&lt;10,DF310,0)</f>
        <v>0</v>
      </c>
      <c r="DG311" s="1" t="s">
        <v>2942</v>
      </c>
      <c r="DH311" s="1">
        <f t="shared" ref="DH311:DH319" si="19">IF(DF312=0,DF311,0)</f>
        <v>0</v>
      </c>
      <c r="DI311" s="1" t="s">
        <v>2965</v>
      </c>
      <c r="DJ311" s="170">
        <f>IF(DH311&gt;0,9,0)</f>
        <v>0</v>
      </c>
      <c r="DK311" s="182"/>
    </row>
    <row r="312" spans="9:115">
      <c r="I312" s="22"/>
      <c r="J312" s="156" t="s">
        <v>1021</v>
      </c>
      <c r="K312" s="156" t="s">
        <v>1021</v>
      </c>
      <c r="L312" s="22">
        <v>12</v>
      </c>
      <c r="M312" s="22">
        <v>56</v>
      </c>
      <c r="N312" s="22">
        <v>1.7</v>
      </c>
      <c r="O312" s="22">
        <v>38</v>
      </c>
      <c r="P312" s="22">
        <v>19</v>
      </c>
      <c r="Q312" s="22">
        <v>6</v>
      </c>
      <c r="R312" s="22" t="s">
        <v>1022</v>
      </c>
      <c r="S312" s="23" t="s">
        <v>1023</v>
      </c>
      <c r="AI312" s="375"/>
      <c r="AJ312" s="6"/>
      <c r="AK312" s="6"/>
      <c r="AL312" s="6"/>
      <c r="AM312" s="6"/>
      <c r="AN312" s="376"/>
      <c r="AO312" s="376"/>
      <c r="AP312" s="587" t="s">
        <v>3853</v>
      </c>
      <c r="AQ312" s="588"/>
      <c r="AR312" s="376"/>
      <c r="AS312" s="376"/>
      <c r="AT312" s="376"/>
      <c r="AU312" s="376"/>
      <c r="AV312" s="376"/>
      <c r="AW312" s="6"/>
      <c r="AX312" s="6"/>
      <c r="AY312" s="6"/>
      <c r="AZ312" s="6"/>
      <c r="BA312" s="6"/>
      <c r="BB312" s="6"/>
      <c r="BC312" s="6"/>
      <c r="BD312" s="97"/>
      <c r="DC312" s="182"/>
      <c r="DE312" s="1" t="s">
        <v>2966</v>
      </c>
      <c r="DF312" s="406">
        <f>IF(DF310&lt;9,DF310,0)</f>
        <v>0</v>
      </c>
      <c r="DG312" s="1" t="s">
        <v>2942</v>
      </c>
      <c r="DH312" s="1">
        <f t="shared" si="19"/>
        <v>0</v>
      </c>
      <c r="DI312" s="1" t="s">
        <v>2967</v>
      </c>
      <c r="DJ312" s="170">
        <f>IF(DH312&gt;0,8,0)</f>
        <v>0</v>
      </c>
      <c r="DK312" s="182"/>
    </row>
    <row r="313" spans="9:115">
      <c r="I313" s="22"/>
      <c r="J313" s="156" t="s">
        <v>1024</v>
      </c>
      <c r="K313" s="156" t="s">
        <v>1024</v>
      </c>
      <c r="L313" s="22">
        <v>12</v>
      </c>
      <c r="M313" s="22">
        <v>33</v>
      </c>
      <c r="N313" s="22">
        <v>44.5</v>
      </c>
      <c r="O313" s="22">
        <v>41</v>
      </c>
      <c r="P313" s="22">
        <v>21</v>
      </c>
      <c r="Q313" s="22">
        <v>27</v>
      </c>
      <c r="R313" s="22" t="s">
        <v>1025</v>
      </c>
      <c r="S313" s="23" t="s">
        <v>1026</v>
      </c>
      <c r="AI313" s="375"/>
      <c r="AJ313" s="6"/>
      <c r="AK313" s="6"/>
      <c r="AL313" s="6"/>
      <c r="AM313" s="6"/>
      <c r="AN313" s="376"/>
      <c r="AO313" s="376"/>
      <c r="AP313" s="587" t="s">
        <v>3854</v>
      </c>
      <c r="AQ313" s="588"/>
      <c r="AR313" s="376"/>
      <c r="AS313" s="376"/>
      <c r="AT313" s="376"/>
      <c r="AU313" s="376"/>
      <c r="AV313" s="376"/>
      <c r="AW313" s="6"/>
      <c r="AX313" s="6"/>
      <c r="AY313" s="6"/>
      <c r="AZ313" s="6"/>
      <c r="BA313" s="6"/>
      <c r="BB313" s="6"/>
      <c r="BC313" s="6"/>
      <c r="BD313" s="97"/>
      <c r="DC313" s="182"/>
      <c r="DE313" s="1" t="s">
        <v>2968</v>
      </c>
      <c r="DF313" s="406">
        <f>IF(DF310&lt;8,DF310,0)</f>
        <v>0</v>
      </c>
      <c r="DG313" s="1" t="s">
        <v>2942</v>
      </c>
      <c r="DH313" s="1">
        <f t="shared" si="19"/>
        <v>0</v>
      </c>
      <c r="DI313" s="1" t="s">
        <v>2969</v>
      </c>
      <c r="DJ313" s="170">
        <f>IF(DH313&gt;0,7,0)</f>
        <v>0</v>
      </c>
      <c r="DK313" s="182"/>
    </row>
    <row r="314" spans="9:115">
      <c r="I314" s="24" t="s">
        <v>1027</v>
      </c>
      <c r="J314" s="157" t="s">
        <v>1028</v>
      </c>
      <c r="K314" s="157" t="s">
        <v>1028</v>
      </c>
      <c r="L314" s="24" t="s">
        <v>39</v>
      </c>
      <c r="M314" s="24" t="s">
        <v>1027</v>
      </c>
      <c r="N314" s="24" t="s">
        <v>1027</v>
      </c>
      <c r="O314" s="24" t="s">
        <v>40</v>
      </c>
      <c r="P314" s="24" t="s">
        <v>1029</v>
      </c>
      <c r="Q314" s="24" t="s">
        <v>1030</v>
      </c>
      <c r="R314" s="24" t="s">
        <v>1031</v>
      </c>
      <c r="S314" s="24" t="s">
        <v>1029</v>
      </c>
      <c r="AI314" s="375"/>
      <c r="AJ314" s="6"/>
      <c r="AK314" s="6"/>
      <c r="AL314" s="6"/>
      <c r="AM314" s="6"/>
      <c r="AN314" s="376"/>
      <c r="AO314" s="376"/>
      <c r="AP314" s="596"/>
      <c r="AQ314" s="597"/>
      <c r="AR314" s="376"/>
      <c r="AS314" s="376"/>
      <c r="AT314" s="376"/>
      <c r="AU314" s="376"/>
      <c r="AV314" s="376"/>
      <c r="AW314" s="6"/>
      <c r="AX314" s="6"/>
      <c r="AY314" s="6"/>
      <c r="AZ314" s="6"/>
      <c r="BA314" s="6"/>
      <c r="BB314" s="6"/>
      <c r="BC314" s="6"/>
      <c r="BD314" s="97"/>
      <c r="DC314" s="182"/>
      <c r="DE314" s="1" t="s">
        <v>2970</v>
      </c>
      <c r="DF314" s="406">
        <f>IF(DF310&lt;7,DF310,0)</f>
        <v>0</v>
      </c>
      <c r="DG314" s="1" t="s">
        <v>2942</v>
      </c>
      <c r="DH314" s="1">
        <f t="shared" si="19"/>
        <v>0</v>
      </c>
      <c r="DI314" s="1" t="s">
        <v>2971</v>
      </c>
      <c r="DJ314" s="170">
        <f>IF(DH314&gt;0,6,0)</f>
        <v>0</v>
      </c>
      <c r="DK314" s="182"/>
    </row>
    <row r="315" spans="9:115">
      <c r="I315" s="22"/>
      <c r="J315" s="156" t="s">
        <v>1032</v>
      </c>
      <c r="K315" s="156" t="s">
        <v>1032</v>
      </c>
      <c r="L315" s="22">
        <v>20</v>
      </c>
      <c r="M315" s="22">
        <v>45</v>
      </c>
      <c r="N315" s="22">
        <v>39.799999999999997</v>
      </c>
      <c r="O315" s="22">
        <v>30</v>
      </c>
      <c r="P315" s="22">
        <v>43</v>
      </c>
      <c r="Q315" s="22">
        <v>11</v>
      </c>
      <c r="R315" s="22" t="s">
        <v>1033</v>
      </c>
      <c r="S315" s="22" t="s">
        <v>1034</v>
      </c>
      <c r="AI315" s="375"/>
      <c r="AJ315" s="6"/>
      <c r="AK315" s="6"/>
      <c r="AL315" s="6"/>
      <c r="AM315" s="6"/>
      <c r="AN315" s="376"/>
      <c r="AO315" s="376"/>
      <c r="AP315" s="236" t="s">
        <v>3852</v>
      </c>
      <c r="AQ315" s="588"/>
      <c r="AR315" s="376"/>
      <c r="AS315" s="376"/>
      <c r="AT315" s="376"/>
      <c r="AU315" s="376"/>
      <c r="AV315" s="376"/>
      <c r="AW315" s="6"/>
      <c r="AX315" s="6"/>
      <c r="AY315" s="6"/>
      <c r="AZ315" s="6"/>
      <c r="BA315" s="6"/>
      <c r="BB315" s="6"/>
      <c r="BC315" s="6"/>
      <c r="BD315" s="97"/>
      <c r="DC315" s="182"/>
      <c r="DE315" s="1" t="s">
        <v>2972</v>
      </c>
      <c r="DF315" s="406">
        <f>IF(DF310&lt;6,DF310,0)</f>
        <v>0</v>
      </c>
      <c r="DG315" s="1" t="s">
        <v>2942</v>
      </c>
      <c r="DH315" s="1">
        <f t="shared" si="19"/>
        <v>0</v>
      </c>
      <c r="DI315" s="1" t="s">
        <v>2973</v>
      </c>
      <c r="DJ315" s="170">
        <f>IF(DH315&gt;0,5,0)</f>
        <v>0</v>
      </c>
      <c r="DK315" s="182"/>
    </row>
    <row r="316" spans="9:115">
      <c r="I316" s="22"/>
      <c r="J316" s="156" t="s">
        <v>1035</v>
      </c>
      <c r="K316" s="156" t="s">
        <v>1035</v>
      </c>
      <c r="L316" s="22">
        <v>21</v>
      </c>
      <c r="M316" s="22">
        <v>6</v>
      </c>
      <c r="N316" s="22">
        <v>54.6</v>
      </c>
      <c r="O316" s="22">
        <v>38</v>
      </c>
      <c r="P316" s="22">
        <v>44</v>
      </c>
      <c r="Q316" s="22">
        <v>45</v>
      </c>
      <c r="R316" s="22" t="s">
        <v>1036</v>
      </c>
      <c r="S316" s="22" t="s">
        <v>1037</v>
      </c>
      <c r="AI316" s="375"/>
      <c r="AJ316" s="6"/>
      <c r="AK316" s="6"/>
      <c r="AL316" s="6"/>
      <c r="AM316" s="6"/>
      <c r="AN316" s="376"/>
      <c r="AO316" s="376"/>
      <c r="AP316" s="236" t="s">
        <v>3755</v>
      </c>
      <c r="AQ316" s="588"/>
      <c r="AR316" s="376"/>
      <c r="AS316" s="376"/>
      <c r="AT316" s="376"/>
      <c r="AU316" s="376"/>
      <c r="AV316" s="376"/>
      <c r="AW316" s="6"/>
      <c r="AX316" s="6"/>
      <c r="AY316" s="6"/>
      <c r="AZ316" s="6"/>
      <c r="BA316" s="6"/>
      <c r="BB316" s="6"/>
      <c r="BC316" s="6"/>
      <c r="BD316" s="97"/>
      <c r="DC316" s="182"/>
      <c r="DE316" s="1" t="s">
        <v>2974</v>
      </c>
      <c r="DF316" s="406">
        <f>IF(DF310&lt;5,DF310,0)</f>
        <v>0</v>
      </c>
      <c r="DG316" s="1" t="s">
        <v>2942</v>
      </c>
      <c r="DH316" s="1">
        <f t="shared" si="19"/>
        <v>0</v>
      </c>
      <c r="DI316" s="1" t="s">
        <v>2975</v>
      </c>
      <c r="DJ316" s="170">
        <f>IF(DH316&gt;0,4,0)</f>
        <v>0</v>
      </c>
      <c r="DK316" s="182"/>
    </row>
    <row r="317" spans="9:115">
      <c r="I317" s="22"/>
      <c r="J317" s="156" t="s">
        <v>1038</v>
      </c>
      <c r="K317" s="156" t="s">
        <v>1038</v>
      </c>
      <c r="L317" s="22">
        <v>20</v>
      </c>
      <c r="M317" s="22">
        <v>41</v>
      </c>
      <c r="N317" s="22">
        <v>25.9</v>
      </c>
      <c r="O317" s="22">
        <v>45</v>
      </c>
      <c r="P317" s="22">
        <v>16</v>
      </c>
      <c r="Q317" s="22">
        <v>49</v>
      </c>
      <c r="R317" s="22" t="s">
        <v>1039</v>
      </c>
      <c r="S317" s="22" t="s">
        <v>1040</v>
      </c>
      <c r="AI317" s="375"/>
      <c r="AJ317" s="6"/>
      <c r="AK317" s="6"/>
      <c r="AL317" s="6"/>
      <c r="AM317" s="6"/>
      <c r="AN317" s="376"/>
      <c r="AO317" s="376"/>
      <c r="AP317" s="587"/>
      <c r="AQ317" s="588"/>
      <c r="AR317" s="376"/>
      <c r="AS317" s="376"/>
      <c r="AT317" s="376"/>
      <c r="AU317" s="376"/>
      <c r="AV317" s="376"/>
      <c r="AW317" s="6"/>
      <c r="AX317" s="6"/>
      <c r="AY317" s="6"/>
      <c r="AZ317" s="6"/>
      <c r="BA317" s="6"/>
      <c r="BB317" s="6"/>
      <c r="BC317" s="6"/>
      <c r="BD317" s="97"/>
      <c r="DC317" s="182"/>
      <c r="DE317" s="1" t="s">
        <v>2976</v>
      </c>
      <c r="DF317" s="406">
        <f>IF(DF310&lt;4,DF310,0)</f>
        <v>0</v>
      </c>
      <c r="DG317" s="1" t="s">
        <v>2942</v>
      </c>
      <c r="DH317" s="1">
        <f t="shared" si="19"/>
        <v>0</v>
      </c>
      <c r="DI317" s="1" t="s">
        <v>2977</v>
      </c>
      <c r="DJ317" s="170">
        <f>IF(DH317&gt;0,3,0)</f>
        <v>0</v>
      </c>
      <c r="DK317" s="182"/>
    </row>
    <row r="318" spans="9:115">
      <c r="I318" s="22"/>
      <c r="J318" s="156" t="s">
        <v>1041</v>
      </c>
      <c r="K318" s="156" t="s">
        <v>1041</v>
      </c>
      <c r="L318" s="22">
        <v>19</v>
      </c>
      <c r="M318" s="22">
        <v>30</v>
      </c>
      <c r="N318" s="22">
        <v>43.3</v>
      </c>
      <c r="O318" s="22">
        <v>27</v>
      </c>
      <c r="P318" s="22">
        <v>57</v>
      </c>
      <c r="Q318" s="22">
        <v>35</v>
      </c>
      <c r="R318" s="22" t="s">
        <v>1042</v>
      </c>
      <c r="S318" s="22" t="s">
        <v>1043</v>
      </c>
      <c r="AI318" s="375"/>
      <c r="AJ318" s="6"/>
      <c r="AK318" s="6"/>
      <c r="AL318" s="6"/>
      <c r="AM318" s="6"/>
      <c r="AN318" s="376"/>
      <c r="AO318" s="376"/>
      <c r="AP318" s="571"/>
      <c r="AQ318" s="588" t="s">
        <v>3851</v>
      </c>
      <c r="AR318" s="376"/>
      <c r="AS318" s="376"/>
      <c r="AT318" s="376"/>
      <c r="AU318" s="376"/>
      <c r="AV318" s="376"/>
      <c r="AW318" s="6"/>
      <c r="AX318" s="6"/>
      <c r="AY318" s="6"/>
      <c r="AZ318" s="6"/>
      <c r="BA318" s="6"/>
      <c r="BB318" s="6"/>
      <c r="BC318" s="6"/>
      <c r="BD318" s="97"/>
      <c r="DC318" s="182"/>
      <c r="DE318" s="1" t="s">
        <v>2978</v>
      </c>
      <c r="DF318" s="406">
        <f>IF(DF310&lt;3,DF310,0)</f>
        <v>0</v>
      </c>
      <c r="DG318" s="1" t="s">
        <v>2942</v>
      </c>
      <c r="DH318" s="1">
        <f t="shared" si="19"/>
        <v>0</v>
      </c>
      <c r="DI318" s="1" t="s">
        <v>2979</v>
      </c>
      <c r="DJ318" s="170">
        <f>IF(DH318&gt;0,2,0)</f>
        <v>0</v>
      </c>
      <c r="DK318" s="182"/>
    </row>
    <row r="319" spans="9:115">
      <c r="I319" s="22"/>
      <c r="J319" s="156" t="s">
        <v>1044</v>
      </c>
      <c r="K319" s="156" t="s">
        <v>1044</v>
      </c>
      <c r="L319" s="22">
        <v>20</v>
      </c>
      <c r="M319" s="22">
        <v>22</v>
      </c>
      <c r="N319" s="22">
        <v>13.7</v>
      </c>
      <c r="O319" s="22">
        <v>40</v>
      </c>
      <c r="P319" s="22">
        <v>15</v>
      </c>
      <c r="Q319" s="22">
        <v>24</v>
      </c>
      <c r="R319" s="22" t="s">
        <v>1045</v>
      </c>
      <c r="S319" s="22" t="s">
        <v>1046</v>
      </c>
      <c r="AI319" s="375"/>
      <c r="AJ319" s="6"/>
      <c r="AK319" s="6"/>
      <c r="AL319" s="6"/>
      <c r="AM319" s="6"/>
      <c r="AN319" s="376"/>
      <c r="AO319" s="376"/>
      <c r="AP319" s="573" t="s">
        <v>3784</v>
      </c>
      <c r="AQ319" s="572"/>
      <c r="AR319" s="376"/>
      <c r="AS319" s="376"/>
      <c r="AT319" s="376"/>
      <c r="AU319" s="376"/>
      <c r="AV319" s="376"/>
      <c r="AW319" s="6"/>
      <c r="AX319" s="6"/>
      <c r="AY319" s="6"/>
      <c r="AZ319" s="6"/>
      <c r="BA319" s="6"/>
      <c r="BB319" s="6"/>
      <c r="BC319" s="6"/>
      <c r="BD319" s="97"/>
      <c r="DC319" s="182"/>
      <c r="DE319" s="1" t="s">
        <v>2980</v>
      </c>
      <c r="DF319" s="406">
        <f>IF(DF310&lt;2,DF310,0)</f>
        <v>0</v>
      </c>
      <c r="DG319" s="1" t="s">
        <v>2942</v>
      </c>
      <c r="DH319" s="1">
        <f t="shared" si="19"/>
        <v>0</v>
      </c>
      <c r="DI319" s="1" t="s">
        <v>2981</v>
      </c>
      <c r="DJ319" s="170">
        <f>IF(DH319&gt;0,1,0)</f>
        <v>0</v>
      </c>
      <c r="DK319" s="182"/>
    </row>
    <row r="320" spans="9:115">
      <c r="I320" s="22"/>
      <c r="J320" s="156" t="s">
        <v>1047</v>
      </c>
      <c r="K320" s="156" t="s">
        <v>1047</v>
      </c>
      <c r="L320" s="22">
        <v>19</v>
      </c>
      <c r="M320" s="22">
        <v>44</v>
      </c>
      <c r="N320" s="22">
        <v>58.5</v>
      </c>
      <c r="O320" s="22">
        <v>45</v>
      </c>
      <c r="P320" s="22">
        <v>7</v>
      </c>
      <c r="Q320" s="22">
        <v>51</v>
      </c>
      <c r="R320" s="22" t="s">
        <v>1048</v>
      </c>
      <c r="S320" s="22" t="s">
        <v>1049</v>
      </c>
      <c r="V320" s="5"/>
      <c r="W320" s="5"/>
      <c r="X320" s="283" t="s">
        <v>3112</v>
      </c>
      <c r="Y320" s="5"/>
      <c r="Z320" s="342"/>
      <c r="AA320" s="5"/>
      <c r="AB320" s="5"/>
      <c r="AC320" s="5"/>
      <c r="AD320" s="5"/>
      <c r="AE320" s="5"/>
      <c r="AF320" s="5"/>
      <c r="AG320" s="5"/>
      <c r="AI320" s="375"/>
      <c r="AJ320" s="6"/>
      <c r="AK320" s="6"/>
      <c r="AL320" s="6"/>
      <c r="AM320" s="6"/>
      <c r="AN320" s="376"/>
      <c r="AO320" s="376"/>
      <c r="AP320" s="573" t="s">
        <v>3785</v>
      </c>
      <c r="AQ320" s="572"/>
      <c r="AR320" s="376"/>
      <c r="AS320" s="376"/>
      <c r="AT320" s="376"/>
      <c r="AU320" s="376"/>
      <c r="AV320" s="376"/>
      <c r="AW320" s="6"/>
      <c r="AX320" s="6"/>
      <c r="AY320" s="6"/>
      <c r="AZ320" s="6"/>
      <c r="BA320" s="6"/>
      <c r="BB320" s="6"/>
      <c r="BC320" s="6"/>
      <c r="BD320" s="97"/>
      <c r="DC320" s="182"/>
      <c r="DE320" s="1" t="s">
        <v>2982</v>
      </c>
      <c r="DF320" s="406">
        <f>IF(DF310&lt;1,DF310,0)</f>
        <v>0</v>
      </c>
      <c r="DG320" s="1" t="s">
        <v>2983</v>
      </c>
      <c r="DH320" s="408">
        <f>DF310-DJ320</f>
        <v>0</v>
      </c>
      <c r="DI320" s="1" t="s">
        <v>2984</v>
      </c>
      <c r="DJ320" s="408">
        <f>DJ311+DJ312+DJ313+DJ314+DJ315+DJ316+DJ317+DJ318+DJ319</f>
        <v>0</v>
      </c>
      <c r="DK320" s="182"/>
    </row>
    <row r="321" spans="9:115">
      <c r="I321" s="22"/>
      <c r="J321" s="156" t="s">
        <v>1050</v>
      </c>
      <c r="K321" s="156" t="s">
        <v>1050</v>
      </c>
      <c r="L321" s="22">
        <v>20</v>
      </c>
      <c r="M321" s="22">
        <v>46</v>
      </c>
      <c r="N321" s="22">
        <v>12.7</v>
      </c>
      <c r="O321" s="22">
        <v>33</v>
      </c>
      <c r="P321" s="22">
        <v>58</v>
      </c>
      <c r="Q321" s="22">
        <v>13</v>
      </c>
      <c r="R321" s="22" t="s">
        <v>1051</v>
      </c>
      <c r="S321" s="22" t="s">
        <v>1052</v>
      </c>
      <c r="AI321" s="375"/>
      <c r="AJ321" s="6"/>
      <c r="AK321" s="6"/>
      <c r="AL321" s="6"/>
      <c r="AM321" s="6"/>
      <c r="AN321" s="376"/>
      <c r="AO321" s="376"/>
      <c r="AP321" s="573" t="s">
        <v>3786</v>
      </c>
      <c r="AQ321" s="572"/>
      <c r="AR321" s="376"/>
      <c r="AS321" s="376"/>
      <c r="AT321" s="376"/>
      <c r="AU321" s="376"/>
      <c r="AV321" s="376"/>
      <c r="AW321" s="6"/>
      <c r="AX321" s="6"/>
      <c r="AY321" s="6"/>
      <c r="AZ321" s="6"/>
      <c r="BA321" s="6"/>
      <c r="BB321" s="6"/>
      <c r="BC321" s="6"/>
      <c r="BD321" s="97"/>
      <c r="DC321" s="182"/>
      <c r="DD321" s="175"/>
      <c r="DE321" s="175"/>
      <c r="DF321" s="175"/>
      <c r="DG321" s="108" t="s">
        <v>2986</v>
      </c>
      <c r="DH321" s="175"/>
      <c r="DI321" s="175"/>
      <c r="DJ321" s="175"/>
      <c r="DK321" s="182"/>
    </row>
    <row r="322" spans="9:115">
      <c r="I322" s="22"/>
      <c r="J322" s="156" t="s">
        <v>1053</v>
      </c>
      <c r="K322" s="156" t="s">
        <v>1053</v>
      </c>
      <c r="L322" s="22">
        <v>21</v>
      </c>
      <c r="M322" s="22">
        <v>12</v>
      </c>
      <c r="N322" s="22">
        <v>56.2</v>
      </c>
      <c r="O322" s="22">
        <v>30</v>
      </c>
      <c r="P322" s="22">
        <v>13</v>
      </c>
      <c r="Q322" s="22">
        <v>37</v>
      </c>
      <c r="R322" s="22" t="s">
        <v>1054</v>
      </c>
      <c r="S322" s="22" t="s">
        <v>1055</v>
      </c>
      <c r="AI322" s="375"/>
      <c r="AJ322" s="6"/>
      <c r="AK322" s="6"/>
      <c r="AL322" s="6"/>
      <c r="AM322" s="6"/>
      <c r="AN322" s="376"/>
      <c r="AO322" s="376"/>
      <c r="AP322" s="573" t="s">
        <v>3787</v>
      </c>
      <c r="AQ322" s="572"/>
      <c r="AR322" s="376"/>
      <c r="AS322" s="376"/>
      <c r="AT322" s="376"/>
      <c r="AU322" s="376"/>
      <c r="AV322" s="376"/>
      <c r="AW322" s="6"/>
      <c r="AX322" s="6"/>
      <c r="AY322" s="6"/>
      <c r="AZ322" s="6"/>
      <c r="BA322" s="6"/>
      <c r="BB322" s="6"/>
      <c r="BC322" s="6"/>
      <c r="BD322" s="97"/>
      <c r="DC322" s="182"/>
      <c r="DD322" s="189" t="s">
        <v>2995</v>
      </c>
      <c r="DG322" s="1" t="s">
        <v>3014</v>
      </c>
      <c r="DH322" s="1">
        <f>IF(DH320&lt;0.000000001,0,DH320)</f>
        <v>0</v>
      </c>
      <c r="DK322" s="182"/>
    </row>
    <row r="323" spans="9:115">
      <c r="I323" s="22"/>
      <c r="J323" s="156" t="s">
        <v>1056</v>
      </c>
      <c r="K323" s="156" t="s">
        <v>1056</v>
      </c>
      <c r="L323" s="22">
        <v>19</v>
      </c>
      <c r="M323" s="22">
        <v>56</v>
      </c>
      <c r="N323" s="22">
        <v>18.399999999999999</v>
      </c>
      <c r="O323" s="22">
        <v>35</v>
      </c>
      <c r="P323" s="22">
        <v>5</v>
      </c>
      <c r="Q323" s="22">
        <v>0</v>
      </c>
      <c r="R323" s="22" t="s">
        <v>1057</v>
      </c>
      <c r="S323" s="22" t="s">
        <v>1058</v>
      </c>
      <c r="AI323" s="375"/>
      <c r="AJ323" s="6"/>
      <c r="AK323" s="6"/>
      <c r="AL323" s="6"/>
      <c r="AM323" s="6"/>
      <c r="AN323" s="376"/>
      <c r="AO323" s="376"/>
      <c r="AP323" s="573" t="s">
        <v>3789</v>
      </c>
      <c r="AQ323" s="572"/>
      <c r="AR323" s="376"/>
      <c r="AS323" s="376"/>
      <c r="AT323" s="376"/>
      <c r="AU323" s="376"/>
      <c r="AV323" s="376"/>
      <c r="AW323" s="6"/>
      <c r="AX323" s="6"/>
      <c r="AY323" s="6"/>
      <c r="AZ323" s="6"/>
      <c r="BA323" s="6"/>
      <c r="BB323" s="6"/>
      <c r="BC323" s="6"/>
      <c r="BD323" s="97"/>
      <c r="DC323" s="182"/>
      <c r="DD323" s="65">
        <f>CT109</f>
        <v>0</v>
      </c>
      <c r="DE323" s="196" t="s">
        <v>2985</v>
      </c>
      <c r="DF323" s="197"/>
      <c r="DG323" s="1" t="s">
        <v>3015</v>
      </c>
      <c r="DH323" s="408">
        <f>IF(DH322&gt;0.999999999,0,DH322)</f>
        <v>0</v>
      </c>
      <c r="DI323" s="108" t="s">
        <v>2987</v>
      </c>
      <c r="DK323" s="182"/>
    </row>
    <row r="324" spans="9:115">
      <c r="I324" s="22"/>
      <c r="J324" s="156" t="s">
        <v>1059</v>
      </c>
      <c r="K324" s="156" t="s">
        <v>1059</v>
      </c>
      <c r="L324" s="22">
        <v>19</v>
      </c>
      <c r="M324" s="22">
        <v>29</v>
      </c>
      <c r="N324" s="22">
        <v>42.4</v>
      </c>
      <c r="O324" s="22">
        <v>51</v>
      </c>
      <c r="P324" s="22">
        <v>43</v>
      </c>
      <c r="Q324" s="22">
        <v>47</v>
      </c>
      <c r="R324" s="22" t="s">
        <v>1060</v>
      </c>
      <c r="S324" s="22" t="s">
        <v>1061</v>
      </c>
      <c r="AI324" s="375"/>
      <c r="AJ324" s="6"/>
      <c r="AK324" s="6"/>
      <c r="AL324" s="6"/>
      <c r="AM324" s="6"/>
      <c r="AN324" s="376"/>
      <c r="AO324" s="376"/>
      <c r="AP324" s="108" t="s">
        <v>3791</v>
      </c>
      <c r="AQ324" s="572"/>
      <c r="AR324" s="376"/>
      <c r="AS324" s="376"/>
      <c r="AT324" s="376"/>
      <c r="AU324" s="376"/>
      <c r="AV324" s="376"/>
      <c r="AW324" s="6"/>
      <c r="AX324" s="6"/>
      <c r="AY324" s="6"/>
      <c r="AZ324" s="6"/>
      <c r="BA324" s="6"/>
      <c r="BB324" s="6"/>
      <c r="BC324" s="6"/>
      <c r="BD324" s="97"/>
      <c r="DC324" s="182"/>
      <c r="DE324" s="6" t="s">
        <v>2988</v>
      </c>
      <c r="DF324" s="6"/>
      <c r="DG324" s="108" t="s">
        <v>2992</v>
      </c>
      <c r="DI324" s="1" t="s">
        <v>3016</v>
      </c>
      <c r="DK324" s="182"/>
    </row>
    <row r="325" spans="9:115">
      <c r="I325" s="22"/>
      <c r="J325" s="156" t="s">
        <v>1062</v>
      </c>
      <c r="K325" s="156" t="s">
        <v>1062</v>
      </c>
      <c r="L325" s="22">
        <v>19</v>
      </c>
      <c r="M325" s="22">
        <v>17</v>
      </c>
      <c r="N325" s="22">
        <v>6.2</v>
      </c>
      <c r="O325" s="22">
        <v>53</v>
      </c>
      <c r="P325" s="22">
        <v>22</v>
      </c>
      <c r="Q325" s="22">
        <v>6</v>
      </c>
      <c r="R325" s="22" t="s">
        <v>1063</v>
      </c>
      <c r="S325" s="22" t="s">
        <v>1064</v>
      </c>
      <c r="AI325" s="375"/>
      <c r="AJ325" s="6"/>
      <c r="AK325" s="6"/>
      <c r="AL325" s="6"/>
      <c r="AM325" s="6"/>
      <c r="AN325" s="376"/>
      <c r="AO325" s="376"/>
      <c r="AP325" s="108" t="s">
        <v>3792</v>
      </c>
      <c r="AQ325" s="572"/>
      <c r="AR325" s="376"/>
      <c r="AS325" s="376"/>
      <c r="AT325" s="376"/>
      <c r="AU325" s="376"/>
      <c r="AV325" s="376"/>
      <c r="AW325" s="6"/>
      <c r="AX325" s="6"/>
      <c r="AY325" s="6"/>
      <c r="AZ325" s="6"/>
      <c r="BA325" s="6"/>
      <c r="BB325" s="6"/>
      <c r="BC325" s="6"/>
      <c r="BD325" s="97"/>
      <c r="DC325" s="182"/>
      <c r="DD325" s="191" t="s">
        <v>3002</v>
      </c>
      <c r="DE325" s="6" t="s">
        <v>2989</v>
      </c>
      <c r="DF325" s="128"/>
      <c r="DG325" s="1" t="s">
        <v>3017</v>
      </c>
      <c r="DH325" s="1">
        <f>DF335-DH323</f>
        <v>0</v>
      </c>
      <c r="DI325" s="1" t="s">
        <v>3018</v>
      </c>
      <c r="DJ325" s="408">
        <f>DH287</f>
        <v>0</v>
      </c>
      <c r="DK325" s="182"/>
    </row>
    <row r="326" spans="9:115">
      <c r="I326" s="22"/>
      <c r="J326" s="156" t="s">
        <v>1065</v>
      </c>
      <c r="K326" s="156" t="s">
        <v>1065</v>
      </c>
      <c r="L326" s="22">
        <v>20</v>
      </c>
      <c r="M326" s="22">
        <v>57</v>
      </c>
      <c r="N326" s="22">
        <v>10.4</v>
      </c>
      <c r="O326" s="22">
        <v>41</v>
      </c>
      <c r="P326" s="22">
        <v>10</v>
      </c>
      <c r="Q326" s="22">
        <v>2</v>
      </c>
      <c r="R326" s="22" t="s">
        <v>1066</v>
      </c>
      <c r="S326" s="22" t="s">
        <v>1067</v>
      </c>
      <c r="AI326" s="375"/>
      <c r="AJ326" s="6"/>
      <c r="AK326" s="6"/>
      <c r="AL326" s="6"/>
      <c r="AM326" s="6"/>
      <c r="AN326" s="376"/>
      <c r="AO326" s="376"/>
      <c r="AP326" s="576" t="s">
        <v>3788</v>
      </c>
      <c r="AQ326" s="572"/>
      <c r="AR326" s="376"/>
      <c r="AS326" s="376"/>
      <c r="AT326" s="376"/>
      <c r="AU326" s="376"/>
      <c r="AV326" s="376"/>
      <c r="AW326" s="6"/>
      <c r="AX326" s="6"/>
      <c r="AY326" s="6"/>
      <c r="AZ326" s="6"/>
      <c r="BA326" s="6"/>
      <c r="BB326" s="6"/>
      <c r="BC326" s="6"/>
      <c r="BD326" s="97"/>
      <c r="DC326" s="182"/>
      <c r="DD326" s="1" t="s">
        <v>2992</v>
      </c>
      <c r="DE326" s="168" t="s">
        <v>2991</v>
      </c>
      <c r="DF326" s="65">
        <f>DJ283</f>
        <v>0</v>
      </c>
      <c r="DG326" s="1" t="s">
        <v>2997</v>
      </c>
      <c r="DH326" s="1">
        <f>IF(DF330=1,DH325,0)</f>
        <v>0</v>
      </c>
      <c r="DK326" s="182"/>
    </row>
    <row r="327" spans="9:115">
      <c r="I327" s="22"/>
      <c r="J327" s="156" t="s">
        <v>1068</v>
      </c>
      <c r="K327" s="156" t="s">
        <v>1068</v>
      </c>
      <c r="L327" s="22">
        <v>21</v>
      </c>
      <c r="M327" s="22">
        <v>4</v>
      </c>
      <c r="N327" s="22">
        <v>55.9</v>
      </c>
      <c r="O327" s="22">
        <v>43</v>
      </c>
      <c r="P327" s="22">
        <v>55</v>
      </c>
      <c r="Q327" s="22">
        <v>40</v>
      </c>
      <c r="R327" s="22" t="s">
        <v>1069</v>
      </c>
      <c r="S327" s="22" t="s">
        <v>1070</v>
      </c>
      <c r="AI327" s="375"/>
      <c r="AJ327" s="6"/>
      <c r="AK327" s="6"/>
      <c r="AL327" s="6"/>
      <c r="AM327" s="6"/>
      <c r="AN327" s="376"/>
      <c r="AO327" s="376"/>
      <c r="AP327" s="1" t="s">
        <v>3790</v>
      </c>
      <c r="AQ327" s="572"/>
      <c r="AR327" s="376"/>
      <c r="AS327" s="376"/>
      <c r="AT327" s="376"/>
      <c r="AU327" s="376"/>
      <c r="AV327" s="376"/>
      <c r="AW327" s="6"/>
      <c r="AX327" s="6"/>
      <c r="AY327" s="6"/>
      <c r="AZ327" s="6"/>
      <c r="BA327" s="6"/>
      <c r="BB327" s="6"/>
      <c r="BC327" s="6"/>
      <c r="BD327" s="97"/>
      <c r="DC327" s="182"/>
      <c r="DD327" s="118">
        <f>DH287</f>
        <v>0</v>
      </c>
      <c r="DE327" s="128" t="s">
        <v>2994</v>
      </c>
      <c r="DF327" s="128" t="b">
        <f>ISNUMBER(DF326)</f>
        <v>1</v>
      </c>
      <c r="DG327" s="1" t="s">
        <v>2999</v>
      </c>
      <c r="DH327" s="1">
        <f>-1*DH326</f>
        <v>0</v>
      </c>
      <c r="DI327" s="1" t="s">
        <v>3019</v>
      </c>
      <c r="DK327" s="182"/>
    </row>
    <row r="328" spans="9:115">
      <c r="I328" s="22"/>
      <c r="J328" s="156" t="s">
        <v>1071</v>
      </c>
      <c r="K328" s="156" t="s">
        <v>1071</v>
      </c>
      <c r="L328" s="22">
        <v>20</v>
      </c>
      <c r="M328" s="22">
        <v>13</v>
      </c>
      <c r="N328" s="22">
        <v>37.9</v>
      </c>
      <c r="O328" s="22">
        <v>46</v>
      </c>
      <c r="P328" s="22">
        <v>44</v>
      </c>
      <c r="Q328" s="22">
        <v>29</v>
      </c>
      <c r="R328" s="22" t="s">
        <v>1072</v>
      </c>
      <c r="S328" s="22" t="s">
        <v>1073</v>
      </c>
      <c r="AI328" s="375"/>
      <c r="AJ328" s="6"/>
      <c r="AK328" s="6"/>
      <c r="AL328" s="6"/>
      <c r="AM328" s="6"/>
      <c r="AN328" s="376"/>
      <c r="AO328" s="376"/>
      <c r="AP328" s="576" t="s">
        <v>3793</v>
      </c>
      <c r="AQ328" s="572"/>
      <c r="AR328" s="376"/>
      <c r="AS328" s="376"/>
      <c r="AT328" s="376"/>
      <c r="AU328" s="376"/>
      <c r="AV328" s="376"/>
      <c r="AW328" s="6"/>
      <c r="AX328" s="6"/>
      <c r="AY328" s="6"/>
      <c r="AZ328" s="6"/>
      <c r="BA328" s="6"/>
      <c r="BB328" s="6"/>
      <c r="BC328" s="6"/>
      <c r="BD328" s="97"/>
      <c r="DC328" s="182"/>
      <c r="DD328" s="1" t="s">
        <v>3004</v>
      </c>
      <c r="DE328" s="128" t="s">
        <v>2996</v>
      </c>
      <c r="DF328" s="128">
        <f>DF327*1</f>
        <v>1</v>
      </c>
      <c r="DG328" s="1" t="s">
        <v>3001</v>
      </c>
      <c r="DH328" s="408">
        <f>IF(DF330=1,DH327,DH325)</f>
        <v>0</v>
      </c>
      <c r="DI328" s="1" t="s">
        <v>3020</v>
      </c>
      <c r="DJ328" s="408">
        <f>DH328</f>
        <v>0</v>
      </c>
      <c r="DK328" s="182"/>
    </row>
    <row r="329" spans="9:115">
      <c r="I329" s="22"/>
      <c r="J329" s="156" t="s">
        <v>1074</v>
      </c>
      <c r="K329" s="156" t="s">
        <v>1074</v>
      </c>
      <c r="L329" s="22">
        <v>20</v>
      </c>
      <c r="M329" s="22">
        <v>15</v>
      </c>
      <c r="N329" s="22">
        <v>28.3</v>
      </c>
      <c r="O329" s="22">
        <v>47</v>
      </c>
      <c r="P329" s="22">
        <v>42</v>
      </c>
      <c r="Q329" s="22">
        <v>51</v>
      </c>
      <c r="R329" s="22" t="s">
        <v>1075</v>
      </c>
      <c r="S329" s="22" t="s">
        <v>1076</v>
      </c>
      <c r="AI329" s="375"/>
      <c r="AJ329" s="6"/>
      <c r="AK329" s="6"/>
      <c r="AL329" s="6"/>
      <c r="AM329" s="6"/>
      <c r="AN329" s="376"/>
      <c r="AO329" s="376"/>
      <c r="AP329" s="1" t="s">
        <v>3796</v>
      </c>
      <c r="AQ329" s="574"/>
      <c r="AR329" s="376"/>
      <c r="AS329" s="376"/>
      <c r="AT329" s="376"/>
      <c r="AU329" s="376"/>
      <c r="AV329" s="376"/>
      <c r="AW329" s="6"/>
      <c r="AX329" s="6"/>
      <c r="AY329" s="6"/>
      <c r="AZ329" s="6"/>
      <c r="BA329" s="6"/>
      <c r="BB329" s="6"/>
      <c r="BC329" s="6"/>
      <c r="BD329" s="97"/>
      <c r="DC329" s="182"/>
      <c r="DD329" s="118">
        <f>DH292</f>
        <v>0</v>
      </c>
      <c r="DE329" s="128" t="s">
        <v>2998</v>
      </c>
      <c r="DF329" s="6">
        <f>IF(DF328=1,DF326,0)</f>
        <v>0</v>
      </c>
      <c r="DH329" s="175"/>
      <c r="DK329" s="182"/>
    </row>
    <row r="330" spans="9:115">
      <c r="I330" s="22"/>
      <c r="J330" s="156" t="s">
        <v>1077</v>
      </c>
      <c r="K330" s="156" t="s">
        <v>1077</v>
      </c>
      <c r="L330" s="22">
        <v>21</v>
      </c>
      <c r="M330" s="22">
        <v>17</v>
      </c>
      <c r="N330" s="22">
        <v>25</v>
      </c>
      <c r="O330" s="22">
        <v>39</v>
      </c>
      <c r="P330" s="22">
        <v>23</v>
      </c>
      <c r="Q330" s="22">
        <v>41</v>
      </c>
      <c r="R330" s="22" t="s">
        <v>1078</v>
      </c>
      <c r="S330" s="22" t="s">
        <v>1079</v>
      </c>
      <c r="AI330" s="375"/>
      <c r="AJ330" s="6"/>
      <c r="AK330" s="6"/>
      <c r="AL330" s="6"/>
      <c r="AM330" s="6"/>
      <c r="AN330" s="376"/>
      <c r="AO330" s="376"/>
      <c r="AP330" s="576" t="s">
        <v>3794</v>
      </c>
      <c r="AQ330" s="574"/>
      <c r="AR330" s="376"/>
      <c r="AS330" s="376"/>
      <c r="AT330" s="376"/>
      <c r="AU330" s="376"/>
      <c r="AV330" s="376"/>
      <c r="AW330" s="6"/>
      <c r="AX330" s="6"/>
      <c r="AY330" s="6"/>
      <c r="AZ330" s="6"/>
      <c r="BA330" s="6"/>
      <c r="BB330" s="6"/>
      <c r="BC330" s="6"/>
      <c r="BD330" s="97"/>
      <c r="DC330" s="182"/>
      <c r="DD330" s="409" t="s">
        <v>3008</v>
      </c>
      <c r="DE330" s="132" t="s">
        <v>3000</v>
      </c>
      <c r="DF330" s="132">
        <f>IF(DF329&lt;0,1,0)</f>
        <v>0</v>
      </c>
      <c r="DG330" s="108" t="s">
        <v>3004</v>
      </c>
      <c r="DI330" s="1" t="s">
        <v>3021</v>
      </c>
      <c r="DK330" s="182"/>
    </row>
    <row r="331" spans="9:115">
      <c r="I331" s="22"/>
      <c r="J331" s="156" t="s">
        <v>1080</v>
      </c>
      <c r="K331" s="156" t="s">
        <v>1080</v>
      </c>
      <c r="L331" s="22">
        <v>21</v>
      </c>
      <c r="M331" s="22">
        <v>14</v>
      </c>
      <c r="N331" s="22">
        <v>47.5</v>
      </c>
      <c r="O331" s="22">
        <v>38</v>
      </c>
      <c r="P331" s="22">
        <v>2</v>
      </c>
      <c r="Q331" s="22">
        <v>44</v>
      </c>
      <c r="R331" s="22" t="s">
        <v>1081</v>
      </c>
      <c r="S331" s="22" t="s">
        <v>1082</v>
      </c>
      <c r="AI331" s="375"/>
      <c r="AJ331" s="6"/>
      <c r="AK331" s="6"/>
      <c r="AL331" s="6"/>
      <c r="AM331" s="6"/>
      <c r="AN331" s="376"/>
      <c r="AO331" s="376"/>
      <c r="AP331" s="577" t="s">
        <v>3797</v>
      </c>
      <c r="AQ331" s="574"/>
      <c r="AR331" s="376"/>
      <c r="AS331" s="376"/>
      <c r="AT331" s="376"/>
      <c r="AU331" s="376"/>
      <c r="AV331" s="376"/>
      <c r="AW331" s="6"/>
      <c r="AX331" s="6"/>
      <c r="AY331" s="6"/>
      <c r="AZ331" s="6"/>
      <c r="BA331" s="6"/>
      <c r="BB331" s="6"/>
      <c r="BC331" s="6"/>
      <c r="BD331" s="97"/>
      <c r="DC331" s="182"/>
      <c r="DD331" s="410">
        <f>DJ325</f>
        <v>0</v>
      </c>
      <c r="DE331" s="128" t="s">
        <v>3003</v>
      </c>
      <c r="DF331" s="128">
        <f>IF(DF330=1,DF329,0)</f>
        <v>0</v>
      </c>
      <c r="DG331" s="1" t="s">
        <v>3005</v>
      </c>
      <c r="DH331" s="1">
        <f>IF(DF330=1,DH323,0)</f>
        <v>0</v>
      </c>
      <c r="DI331" s="1" t="s">
        <v>3022</v>
      </c>
      <c r="DJ331" s="408">
        <f>60*DH333</f>
        <v>0</v>
      </c>
      <c r="DK331" s="182"/>
    </row>
    <row r="332" spans="9:115">
      <c r="I332" s="24" t="s">
        <v>1083</v>
      </c>
      <c r="J332" s="157" t="s">
        <v>1084</v>
      </c>
      <c r="K332" s="157" t="s">
        <v>1084</v>
      </c>
      <c r="L332" s="24" t="s">
        <v>39</v>
      </c>
      <c r="M332" s="24" t="s">
        <v>1083</v>
      </c>
      <c r="N332" s="24" t="s">
        <v>1083</v>
      </c>
      <c r="O332" s="24" t="s">
        <v>40</v>
      </c>
      <c r="P332" s="24" t="s">
        <v>1085</v>
      </c>
      <c r="Q332" s="24" t="s">
        <v>1086</v>
      </c>
      <c r="R332" s="24" t="s">
        <v>1087</v>
      </c>
      <c r="S332" s="24" t="s">
        <v>1085</v>
      </c>
      <c r="AI332" s="375"/>
      <c r="AJ332" s="6"/>
      <c r="AK332" s="6"/>
      <c r="AL332" s="6"/>
      <c r="AM332" s="6"/>
      <c r="AN332" s="376"/>
      <c r="AO332" s="376"/>
      <c r="AP332" s="577" t="s">
        <v>3800</v>
      </c>
      <c r="AQ332" s="578"/>
      <c r="AR332" s="376"/>
      <c r="AS332" s="376"/>
      <c r="AT332" s="376"/>
      <c r="AU332" s="376"/>
      <c r="AV332" s="376"/>
      <c r="AW332" s="6"/>
      <c r="AX332" s="6"/>
      <c r="AY332" s="6"/>
      <c r="AZ332" s="6"/>
      <c r="BA332" s="6"/>
      <c r="BB332" s="6"/>
      <c r="BC332" s="6"/>
      <c r="BD332" s="97"/>
      <c r="DC332" s="182"/>
      <c r="DD332" s="411" t="s">
        <v>11</v>
      </c>
      <c r="DE332" s="128" t="s">
        <v>3023</v>
      </c>
      <c r="DF332" s="128">
        <f>DF331*-1</f>
        <v>0</v>
      </c>
      <c r="DG332" s="1" t="s">
        <v>2999</v>
      </c>
      <c r="DH332" s="1">
        <f>-1*DH331</f>
        <v>0</v>
      </c>
      <c r="DK332" s="182"/>
    </row>
    <row r="333" spans="9:115">
      <c r="I333" s="22"/>
      <c r="J333" s="156" t="s">
        <v>1088</v>
      </c>
      <c r="K333" s="156" t="s">
        <v>1088</v>
      </c>
      <c r="L333" s="22">
        <v>5</v>
      </c>
      <c r="M333" s="22">
        <v>32</v>
      </c>
      <c r="N333" s="22">
        <v>43.8</v>
      </c>
      <c r="O333" s="22">
        <v>-17</v>
      </c>
      <c r="P333" s="22">
        <v>-49</v>
      </c>
      <c r="Q333" s="22">
        <v>-20</v>
      </c>
      <c r="R333" s="22" t="s">
        <v>1089</v>
      </c>
      <c r="S333" s="22" t="s">
        <v>1090</v>
      </c>
      <c r="AI333" s="375"/>
      <c r="AJ333" s="6"/>
      <c r="AK333" s="6"/>
      <c r="AL333" s="6"/>
      <c r="AM333" s="6"/>
      <c r="AN333" s="376"/>
      <c r="AO333" s="376"/>
      <c r="AP333" s="577" t="s">
        <v>3798</v>
      </c>
      <c r="AQ333" s="578"/>
      <c r="AR333" s="376"/>
      <c r="AS333" s="376"/>
      <c r="AT333" s="376"/>
      <c r="AU333" s="376"/>
      <c r="AV333" s="376"/>
      <c r="AW333" s="6"/>
      <c r="AX333" s="6"/>
      <c r="AY333" s="6"/>
      <c r="AZ333" s="6"/>
      <c r="BA333" s="6"/>
      <c r="BB333" s="6"/>
      <c r="BC333" s="6"/>
      <c r="BD333" s="97"/>
      <c r="DC333" s="182"/>
      <c r="DD333" s="412">
        <f>DJ328</f>
        <v>0</v>
      </c>
      <c r="DE333" s="128" t="s">
        <v>3006</v>
      </c>
      <c r="DF333" s="6">
        <f>IF(DF332=0,DF329,DF332)</f>
        <v>0</v>
      </c>
      <c r="DG333" s="1" t="s">
        <v>3007</v>
      </c>
      <c r="DH333" s="408">
        <f>IF(DF330=1,DH332,DH323)</f>
        <v>0</v>
      </c>
      <c r="DK333" s="182"/>
    </row>
    <row r="334" spans="9:115">
      <c r="I334" s="22"/>
      <c r="J334" s="156" t="s">
        <v>1091</v>
      </c>
      <c r="K334" s="156" t="s">
        <v>1091</v>
      </c>
      <c r="L334" s="22">
        <v>5</v>
      </c>
      <c r="M334" s="22">
        <v>28</v>
      </c>
      <c r="N334" s="22">
        <v>14.7</v>
      </c>
      <c r="O334" s="22">
        <v>-20</v>
      </c>
      <c r="P334" s="22">
        <v>-45</v>
      </c>
      <c r="Q334" s="22">
        <v>-34</v>
      </c>
      <c r="R334" s="22" t="s">
        <v>1092</v>
      </c>
      <c r="S334" s="22" t="s">
        <v>1093</v>
      </c>
      <c r="AI334" s="375"/>
      <c r="AJ334" s="6"/>
      <c r="AK334" s="6"/>
      <c r="AL334" s="6"/>
      <c r="AM334" s="6"/>
      <c r="AN334" s="376"/>
      <c r="AO334" s="376"/>
      <c r="AP334" s="577" t="s">
        <v>3799</v>
      </c>
      <c r="AQ334" s="578"/>
      <c r="AR334" s="376"/>
      <c r="AS334" s="376"/>
      <c r="AT334" s="376"/>
      <c r="AU334" s="376"/>
      <c r="AV334" s="376"/>
      <c r="AW334" s="6"/>
      <c r="AX334" s="6"/>
      <c r="AY334" s="6"/>
      <c r="AZ334" s="6"/>
      <c r="BA334" s="6"/>
      <c r="BB334" s="6"/>
      <c r="BC334" s="6"/>
      <c r="BD334" s="97"/>
      <c r="DC334" s="182"/>
      <c r="DD334" s="411" t="s">
        <v>2869</v>
      </c>
      <c r="DE334" s="145" t="s">
        <v>3024</v>
      </c>
      <c r="DF334" s="6">
        <f>DF333</f>
        <v>0</v>
      </c>
      <c r="DH334" s="175"/>
      <c r="DK334" s="182"/>
    </row>
    <row r="335" spans="9:115">
      <c r="I335" s="22"/>
      <c r="J335" s="156" t="s">
        <v>1094</v>
      </c>
      <c r="K335" s="156" t="s">
        <v>1094</v>
      </c>
      <c r="L335" s="22">
        <v>5</v>
      </c>
      <c r="M335" s="22">
        <v>44</v>
      </c>
      <c r="N335" s="22">
        <v>27.8</v>
      </c>
      <c r="O335" s="22">
        <v>-22</v>
      </c>
      <c r="P335" s="22">
        <v>-26</v>
      </c>
      <c r="Q335" s="22">
        <v>-54</v>
      </c>
      <c r="R335" s="22" t="s">
        <v>1095</v>
      </c>
      <c r="S335" s="22" t="s">
        <v>1096</v>
      </c>
      <c r="AI335" s="375"/>
      <c r="AJ335" s="6"/>
      <c r="AK335" s="6"/>
      <c r="AL335" s="6"/>
      <c r="AM335" s="6"/>
      <c r="AN335" s="376"/>
      <c r="AO335" s="376"/>
      <c r="AP335" s="577" t="s">
        <v>3801</v>
      </c>
      <c r="AQ335" s="578"/>
      <c r="AR335" s="376"/>
      <c r="AS335" s="376"/>
      <c r="AT335" s="376"/>
      <c r="AU335" s="376"/>
      <c r="AV335" s="376"/>
      <c r="AW335" s="6"/>
      <c r="AX335" s="6"/>
      <c r="AY335" s="6"/>
      <c r="AZ335" s="6"/>
      <c r="BA335" s="6"/>
      <c r="BB335" s="6"/>
      <c r="BC335" s="6"/>
      <c r="BD335" s="97"/>
      <c r="DC335" s="182"/>
      <c r="DD335" s="412">
        <f>DJ331</f>
        <v>0</v>
      </c>
      <c r="DE335" s="1" t="s">
        <v>3025</v>
      </c>
      <c r="DF335" s="190">
        <f>IF(DF334&gt;100,0,DF334)</f>
        <v>0</v>
      </c>
      <c r="DK335" s="182"/>
    </row>
    <row r="336" spans="9:115">
      <c r="I336" s="22"/>
      <c r="J336" s="156" t="s">
        <v>1097</v>
      </c>
      <c r="K336" s="156" t="s">
        <v>1097</v>
      </c>
      <c r="L336" s="22">
        <v>5</v>
      </c>
      <c r="M336" s="22">
        <v>51</v>
      </c>
      <c r="N336" s="22">
        <v>19.3</v>
      </c>
      <c r="O336" s="22">
        <v>-20</v>
      </c>
      <c r="P336" s="22">
        <v>-52</v>
      </c>
      <c r="Q336" s="22">
        <v>-45</v>
      </c>
      <c r="R336" s="22" t="s">
        <v>1098</v>
      </c>
      <c r="S336" s="22" t="s">
        <v>1099</v>
      </c>
      <c r="AI336" s="375"/>
      <c r="AJ336" s="6"/>
      <c r="AK336" s="6"/>
      <c r="AL336" s="6"/>
      <c r="AM336" s="6"/>
      <c r="AN336" s="376"/>
      <c r="AO336" s="376"/>
      <c r="AP336" s="577" t="s">
        <v>3802</v>
      </c>
      <c r="AQ336" s="578"/>
      <c r="AR336" s="376"/>
      <c r="AS336" s="376"/>
      <c r="AT336" s="376"/>
      <c r="AU336" s="376"/>
      <c r="AV336" s="376"/>
      <c r="AW336" s="6"/>
      <c r="AX336" s="6"/>
      <c r="AY336" s="6"/>
      <c r="AZ336" s="6"/>
      <c r="BA336" s="6"/>
      <c r="BB336" s="6"/>
      <c r="BC336" s="6"/>
      <c r="BD336" s="97"/>
      <c r="DC336" s="182"/>
      <c r="DD336" s="182"/>
      <c r="DE336" s="182"/>
      <c r="DF336" s="182"/>
      <c r="DG336" s="182"/>
      <c r="DH336" s="182"/>
      <c r="DI336" s="182"/>
      <c r="DJ336" s="182"/>
      <c r="DK336" s="182"/>
    </row>
    <row r="337" spans="9:56">
      <c r="I337" s="22"/>
      <c r="J337" s="156" t="s">
        <v>1100</v>
      </c>
      <c r="K337" s="156" t="s">
        <v>1100</v>
      </c>
      <c r="L337" s="22">
        <v>5</v>
      </c>
      <c r="M337" s="22">
        <v>5</v>
      </c>
      <c r="N337" s="22">
        <v>27.7</v>
      </c>
      <c r="O337" s="22">
        <v>-22</v>
      </c>
      <c r="P337" s="22">
        <v>-22</v>
      </c>
      <c r="Q337" s="22">
        <v>-16</v>
      </c>
      <c r="R337" s="22" t="s">
        <v>1101</v>
      </c>
      <c r="S337" s="22" t="s">
        <v>1102</v>
      </c>
      <c r="AI337" s="375"/>
      <c r="AJ337" s="6"/>
      <c r="AK337" s="6"/>
      <c r="AL337" s="6"/>
      <c r="AM337" s="6"/>
      <c r="AN337" s="376"/>
      <c r="AO337" s="376"/>
      <c r="AP337" s="577" t="s">
        <v>3803</v>
      </c>
      <c r="AQ337" s="578"/>
      <c r="AR337" s="376"/>
      <c r="AS337" s="376"/>
      <c r="AT337" s="376"/>
      <c r="AU337" s="376"/>
      <c r="AV337" s="376"/>
      <c r="AW337" s="6"/>
      <c r="AX337" s="6"/>
      <c r="AY337" s="6"/>
      <c r="AZ337" s="6"/>
      <c r="BA337" s="6"/>
      <c r="BB337" s="6"/>
      <c r="BC337" s="6"/>
      <c r="BD337" s="97"/>
    </row>
    <row r="338" spans="9:56">
      <c r="I338" s="22"/>
      <c r="J338" s="156" t="s">
        <v>1103</v>
      </c>
      <c r="K338" s="156" t="s">
        <v>1103</v>
      </c>
      <c r="L338" s="22">
        <v>5</v>
      </c>
      <c r="M338" s="22">
        <v>46</v>
      </c>
      <c r="N338" s="22">
        <v>57.3</v>
      </c>
      <c r="O338" s="22">
        <v>-14</v>
      </c>
      <c r="P338" s="22">
        <v>-49</v>
      </c>
      <c r="Q338" s="22">
        <v>-19</v>
      </c>
      <c r="R338" s="22" t="s">
        <v>1104</v>
      </c>
      <c r="S338" s="22" t="s">
        <v>1105</v>
      </c>
      <c r="AI338" s="375"/>
      <c r="AJ338" s="6"/>
      <c r="AK338" s="6"/>
      <c r="AL338" s="6"/>
      <c r="AM338" s="6"/>
      <c r="AN338" s="376"/>
      <c r="AO338" s="376"/>
      <c r="AP338" s="577" t="s">
        <v>3804</v>
      </c>
      <c r="AQ338" s="578"/>
      <c r="AR338" s="376"/>
      <c r="AS338" s="376"/>
      <c r="AT338" s="376"/>
      <c r="AU338" s="376"/>
      <c r="AV338" s="376"/>
      <c r="AW338" s="6"/>
      <c r="AX338" s="6"/>
      <c r="AY338" s="6"/>
      <c r="AZ338" s="6"/>
      <c r="BA338" s="6"/>
      <c r="BB338" s="6"/>
      <c r="BC338" s="6"/>
      <c r="BD338" s="97"/>
    </row>
    <row r="339" spans="9:56">
      <c r="I339" s="22"/>
      <c r="J339" s="156" t="s">
        <v>1106</v>
      </c>
      <c r="K339" s="156" t="s">
        <v>1106</v>
      </c>
      <c r="L339" s="22">
        <v>5</v>
      </c>
      <c r="M339" s="22">
        <v>56</v>
      </c>
      <c r="N339" s="22">
        <v>24.3</v>
      </c>
      <c r="O339" s="22">
        <v>-14</v>
      </c>
      <c r="P339" s="22">
        <v>-10</v>
      </c>
      <c r="Q339" s="22">
        <v>-4</v>
      </c>
      <c r="R339" s="22" t="s">
        <v>1107</v>
      </c>
      <c r="S339" s="22" t="s">
        <v>1108</v>
      </c>
      <c r="AI339" s="375"/>
      <c r="AJ339" s="6"/>
      <c r="AK339" s="6"/>
      <c r="AL339" s="6"/>
      <c r="AM339" s="6"/>
      <c r="AN339" s="376"/>
      <c r="AO339" s="376"/>
      <c r="AP339" s="577" t="s">
        <v>3805</v>
      </c>
      <c r="AQ339" s="578"/>
      <c r="AR339" s="376"/>
      <c r="AS339" s="376"/>
      <c r="AT339" s="376"/>
      <c r="AU339" s="376"/>
      <c r="AV339" s="376"/>
      <c r="AW339" s="6"/>
      <c r="AX339" s="6"/>
      <c r="AY339" s="6"/>
      <c r="AZ339" s="6"/>
      <c r="BA339" s="6"/>
      <c r="BB339" s="6"/>
      <c r="BC339" s="6"/>
      <c r="BD339" s="97"/>
    </row>
    <row r="340" spans="9:56">
      <c r="I340" s="22"/>
      <c r="J340" s="156" t="s">
        <v>1109</v>
      </c>
      <c r="K340" s="156" t="s">
        <v>1109</v>
      </c>
      <c r="L340" s="22">
        <v>5</v>
      </c>
      <c r="M340" s="22">
        <v>12</v>
      </c>
      <c r="N340" s="22">
        <v>55.9</v>
      </c>
      <c r="O340" s="22">
        <v>-16</v>
      </c>
      <c r="P340" s="22">
        <v>-12</v>
      </c>
      <c r="Q340" s="22">
        <v>-20</v>
      </c>
      <c r="R340" s="22" t="s">
        <v>1110</v>
      </c>
      <c r="S340" s="22" t="s">
        <v>1111</v>
      </c>
      <c r="AI340" s="375"/>
      <c r="AJ340" s="6"/>
      <c r="AK340" s="6"/>
      <c r="AL340" s="6"/>
      <c r="AM340" s="6"/>
      <c r="AN340" s="376"/>
      <c r="AO340" s="376"/>
      <c r="AP340" s="577" t="s">
        <v>3806</v>
      </c>
      <c r="AQ340" s="578"/>
      <c r="AR340" s="376"/>
      <c r="AS340" s="376"/>
      <c r="AT340" s="376"/>
      <c r="AU340" s="376"/>
      <c r="AV340" s="376"/>
      <c r="AW340" s="6"/>
      <c r="AX340" s="6"/>
      <c r="AY340" s="6"/>
      <c r="AZ340" s="6"/>
      <c r="BA340" s="6"/>
      <c r="BB340" s="6"/>
      <c r="BC340" s="6"/>
      <c r="BD340" s="97"/>
    </row>
    <row r="341" spans="9:56">
      <c r="I341" s="24" t="s">
        <v>1112</v>
      </c>
      <c r="J341" s="157" t="s">
        <v>1113</v>
      </c>
      <c r="K341" s="157" t="s">
        <v>1113</v>
      </c>
      <c r="L341" s="24" t="s">
        <v>39</v>
      </c>
      <c r="M341" s="24" t="s">
        <v>1112</v>
      </c>
      <c r="N341" s="24" t="s">
        <v>1112</v>
      </c>
      <c r="O341" s="24" t="s">
        <v>40</v>
      </c>
      <c r="P341" s="24" t="s">
        <v>1114</v>
      </c>
      <c r="Q341" s="24" t="s">
        <v>1114</v>
      </c>
      <c r="R341" s="24" t="s">
        <v>1115</v>
      </c>
      <c r="S341" s="24" t="s">
        <v>1114</v>
      </c>
      <c r="AI341" s="375"/>
      <c r="AJ341" s="6"/>
      <c r="AK341" s="6"/>
      <c r="AL341" s="6"/>
      <c r="AM341" s="6"/>
      <c r="AN341" s="376"/>
      <c r="AO341" s="376"/>
      <c r="AP341" s="594" t="s">
        <v>3895</v>
      </c>
      <c r="AQ341" s="578"/>
      <c r="AR341" s="376"/>
      <c r="AS341" s="376"/>
      <c r="AT341" s="376"/>
      <c r="AU341" s="376"/>
      <c r="AV341" s="376"/>
      <c r="AW341" s="6"/>
      <c r="AX341" s="6"/>
      <c r="AY341" s="6"/>
      <c r="AZ341" s="6"/>
      <c r="BA341" s="6"/>
      <c r="BB341" s="6"/>
      <c r="BC341" s="6"/>
      <c r="BD341" s="97"/>
    </row>
    <row r="342" spans="9:56">
      <c r="I342" s="22"/>
      <c r="J342" s="156" t="s">
        <v>1116</v>
      </c>
      <c r="K342" s="156" t="s">
        <v>1116</v>
      </c>
      <c r="L342" s="22">
        <v>10</v>
      </c>
      <c r="M342" s="22">
        <v>8</v>
      </c>
      <c r="N342" s="22">
        <v>22.3</v>
      </c>
      <c r="O342" s="22">
        <v>11</v>
      </c>
      <c r="P342" s="22">
        <v>58</v>
      </c>
      <c r="Q342" s="22">
        <v>2</v>
      </c>
      <c r="R342" s="22" t="s">
        <v>1117</v>
      </c>
      <c r="S342" s="22" t="s">
        <v>1118</v>
      </c>
      <c r="AI342" s="375"/>
      <c r="AJ342" s="6"/>
      <c r="AK342" s="6"/>
      <c r="AL342" s="6"/>
      <c r="AM342" s="6"/>
      <c r="AN342" s="376"/>
      <c r="AO342" s="376"/>
      <c r="AP342" s="577" t="s">
        <v>3807</v>
      </c>
      <c r="AQ342" s="578"/>
      <c r="AR342" s="376"/>
      <c r="AS342" s="376"/>
      <c r="AT342" s="376"/>
      <c r="AU342" s="376"/>
      <c r="AV342" s="376"/>
      <c r="AW342" s="6"/>
      <c r="AX342" s="6"/>
      <c r="AY342" s="6"/>
      <c r="AZ342" s="6"/>
      <c r="BA342" s="6"/>
      <c r="BB342" s="6"/>
      <c r="BC342" s="6"/>
      <c r="BD342" s="97"/>
    </row>
    <row r="343" spans="9:56">
      <c r="I343" s="22"/>
      <c r="J343" s="156" t="s">
        <v>1119</v>
      </c>
      <c r="K343" s="156" t="s">
        <v>1119</v>
      </c>
      <c r="L343" s="22">
        <v>11</v>
      </c>
      <c r="M343" s="22">
        <v>49</v>
      </c>
      <c r="N343" s="22">
        <v>3.6</v>
      </c>
      <c r="O343" s="22">
        <v>14</v>
      </c>
      <c r="P343" s="22">
        <v>34</v>
      </c>
      <c r="Q343" s="22">
        <v>19</v>
      </c>
      <c r="R343" s="22" t="s">
        <v>1120</v>
      </c>
      <c r="S343" s="22" t="s">
        <v>1121</v>
      </c>
      <c r="AI343" s="375"/>
      <c r="AJ343" s="6"/>
      <c r="AK343" s="6"/>
      <c r="AL343" s="6"/>
      <c r="AM343" s="6"/>
      <c r="AN343" s="376"/>
      <c r="AO343" s="376"/>
      <c r="AP343" s="577"/>
      <c r="AQ343" s="578" t="s">
        <v>3808</v>
      </c>
      <c r="AR343" s="376"/>
      <c r="AS343" s="376"/>
      <c r="AT343" s="376"/>
      <c r="AU343" s="376"/>
      <c r="AV343" s="376"/>
      <c r="AW343" s="6"/>
      <c r="AX343" s="6"/>
      <c r="AY343" s="6"/>
      <c r="AZ343" s="6"/>
      <c r="BA343" s="6"/>
      <c r="BB343" s="6"/>
      <c r="BC343" s="6"/>
      <c r="BD343" s="97"/>
    </row>
    <row r="344" spans="9:56">
      <c r="I344" s="22"/>
      <c r="J344" s="156" t="s">
        <v>1122</v>
      </c>
      <c r="K344" s="156" t="s">
        <v>1122</v>
      </c>
      <c r="L344" s="22">
        <v>10</v>
      </c>
      <c r="M344" s="22">
        <v>19</v>
      </c>
      <c r="N344" s="22">
        <v>58.4</v>
      </c>
      <c r="O344" s="22">
        <v>19</v>
      </c>
      <c r="P344" s="22">
        <v>50</v>
      </c>
      <c r="Q344" s="22">
        <v>29</v>
      </c>
      <c r="R344" s="22" t="s">
        <v>1123</v>
      </c>
      <c r="S344" s="22" t="s">
        <v>1124</v>
      </c>
      <c r="AI344" s="375"/>
      <c r="AJ344" s="6"/>
      <c r="AK344" s="6"/>
      <c r="AL344" s="6"/>
      <c r="AM344" s="6"/>
      <c r="AN344" s="376"/>
      <c r="AO344" s="376"/>
      <c r="AP344" s="577"/>
      <c r="AQ344" s="582" t="s">
        <v>3810</v>
      </c>
      <c r="AR344" s="376"/>
      <c r="AS344" s="376"/>
      <c r="AT344" s="376"/>
      <c r="AU344" s="376"/>
      <c r="AV344" s="376"/>
      <c r="AW344" s="6"/>
      <c r="AX344" s="6"/>
      <c r="AY344" s="6"/>
      <c r="AZ344" s="6"/>
      <c r="BA344" s="6"/>
      <c r="BB344" s="6"/>
      <c r="BC344" s="6"/>
      <c r="BD344" s="97"/>
    </row>
    <row r="345" spans="9:56">
      <c r="I345" s="22"/>
      <c r="J345" s="156" t="s">
        <v>1125</v>
      </c>
      <c r="K345" s="156" t="s">
        <v>1125</v>
      </c>
      <c r="L345" s="22">
        <v>11</v>
      </c>
      <c r="M345" s="22">
        <v>14</v>
      </c>
      <c r="N345" s="22">
        <v>6.6</v>
      </c>
      <c r="O345" s="22">
        <v>20</v>
      </c>
      <c r="P345" s="22">
        <v>31</v>
      </c>
      <c r="Q345" s="22">
        <v>25</v>
      </c>
      <c r="R345" s="22" t="s">
        <v>1126</v>
      </c>
      <c r="S345" s="22" t="s">
        <v>1127</v>
      </c>
      <c r="AI345" s="375"/>
      <c r="AJ345" s="6"/>
      <c r="AK345" s="6"/>
      <c r="AL345" s="6"/>
      <c r="AM345" s="6"/>
      <c r="AN345" s="376"/>
      <c r="AO345" s="376"/>
      <c r="AP345" s="581" t="s">
        <v>3811</v>
      </c>
      <c r="AQ345" s="578"/>
      <c r="AR345" s="376"/>
      <c r="AS345" s="376"/>
      <c r="AT345" s="376"/>
      <c r="AU345" s="376"/>
      <c r="AV345" s="376"/>
      <c r="AW345" s="6"/>
      <c r="AX345" s="6"/>
      <c r="AY345" s="6"/>
      <c r="AZ345" s="6"/>
      <c r="BA345" s="6"/>
      <c r="BB345" s="6"/>
      <c r="BC345" s="6"/>
      <c r="BD345" s="97"/>
    </row>
    <row r="346" spans="9:56">
      <c r="I346" s="22"/>
      <c r="J346" s="156" t="s">
        <v>1128</v>
      </c>
      <c r="K346" s="156" t="s">
        <v>1128</v>
      </c>
      <c r="L346" s="22">
        <v>9</v>
      </c>
      <c r="M346" s="22">
        <v>45</v>
      </c>
      <c r="N346" s="22">
        <v>51.1</v>
      </c>
      <c r="O346" s="22">
        <v>23</v>
      </c>
      <c r="P346" s="22">
        <v>46</v>
      </c>
      <c r="Q346" s="22">
        <v>27</v>
      </c>
      <c r="R346" s="22" t="s">
        <v>1129</v>
      </c>
      <c r="S346" s="22" t="s">
        <v>1130</v>
      </c>
      <c r="AI346" s="375"/>
      <c r="AJ346" s="6"/>
      <c r="AK346" s="6"/>
      <c r="AL346" s="6"/>
      <c r="AM346" s="6"/>
      <c r="AN346" s="376"/>
      <c r="AO346" s="376"/>
      <c r="AP346" s="582" t="s">
        <v>3812</v>
      </c>
      <c r="AQ346" s="578"/>
      <c r="AR346" s="376"/>
      <c r="AS346" s="376"/>
      <c r="AT346" s="376"/>
      <c r="AU346" s="376"/>
      <c r="AV346" s="376"/>
      <c r="AW346" s="6"/>
      <c r="AX346" s="6"/>
      <c r="AY346" s="6"/>
      <c r="AZ346" s="6"/>
      <c r="BA346" s="6"/>
      <c r="BB346" s="6"/>
      <c r="BC346" s="6"/>
      <c r="BD346" s="97"/>
    </row>
    <row r="347" spans="9:56">
      <c r="I347" s="22"/>
      <c r="J347" s="156" t="s">
        <v>1131</v>
      </c>
      <c r="K347" s="156" t="s">
        <v>1131</v>
      </c>
      <c r="L347" s="22">
        <v>10</v>
      </c>
      <c r="M347" s="22">
        <v>16</v>
      </c>
      <c r="N347" s="22">
        <v>41.4</v>
      </c>
      <c r="O347" s="22">
        <v>23</v>
      </c>
      <c r="P347" s="22">
        <v>25</v>
      </c>
      <c r="Q347" s="22">
        <v>2</v>
      </c>
      <c r="R347" s="22" t="s">
        <v>1132</v>
      </c>
      <c r="S347" s="22" t="s">
        <v>1133</v>
      </c>
      <c r="AI347" s="375"/>
      <c r="AJ347" s="6"/>
      <c r="AK347" s="6"/>
      <c r="AL347" s="6"/>
      <c r="AM347" s="6"/>
      <c r="AN347" s="376"/>
      <c r="AO347" s="376"/>
      <c r="AP347" s="581" t="s">
        <v>3813</v>
      </c>
      <c r="AQ347" s="578"/>
      <c r="AR347" s="376"/>
      <c r="AS347" s="376"/>
      <c r="AT347" s="376"/>
      <c r="AU347" s="376"/>
      <c r="AV347" s="376"/>
      <c r="AW347" s="6"/>
      <c r="AX347" s="6"/>
      <c r="AY347" s="6"/>
      <c r="AZ347" s="6"/>
      <c r="BA347" s="6"/>
      <c r="BB347" s="6"/>
      <c r="BC347" s="6"/>
      <c r="BD347" s="97"/>
    </row>
    <row r="348" spans="9:56">
      <c r="I348" s="22"/>
      <c r="J348" s="156" t="s">
        <v>1134</v>
      </c>
      <c r="K348" s="156" t="s">
        <v>1134</v>
      </c>
      <c r="L348" s="22">
        <v>10</v>
      </c>
      <c r="M348" s="22">
        <v>7</v>
      </c>
      <c r="N348" s="22">
        <v>20</v>
      </c>
      <c r="O348" s="22">
        <v>16</v>
      </c>
      <c r="P348" s="22">
        <v>45</v>
      </c>
      <c r="Q348" s="22">
        <v>46</v>
      </c>
      <c r="R348" s="22" t="s">
        <v>1135</v>
      </c>
      <c r="S348" s="22" t="s">
        <v>1136</v>
      </c>
      <c r="AI348" s="375"/>
      <c r="AJ348" s="6"/>
      <c r="AK348" s="6"/>
      <c r="AL348" s="6"/>
      <c r="AM348" s="6"/>
      <c r="AN348" s="376"/>
      <c r="AO348" s="376"/>
      <c r="AP348" s="577"/>
      <c r="AQ348" s="582" t="s">
        <v>3814</v>
      </c>
      <c r="AR348" s="376"/>
      <c r="AS348" s="376"/>
      <c r="AT348" s="376"/>
      <c r="AU348" s="376"/>
      <c r="AV348" s="376"/>
      <c r="AW348" s="6"/>
      <c r="AX348" s="6"/>
      <c r="AY348" s="6"/>
      <c r="AZ348" s="6"/>
      <c r="BA348" s="6"/>
      <c r="BB348" s="6"/>
      <c r="BC348" s="6"/>
      <c r="BD348" s="97"/>
    </row>
    <row r="349" spans="9:56">
      <c r="I349" s="22"/>
      <c r="J349" s="156" t="s">
        <v>1137</v>
      </c>
      <c r="K349" s="156" t="s">
        <v>1137</v>
      </c>
      <c r="L349" s="22">
        <v>11</v>
      </c>
      <c r="M349" s="22">
        <v>14</v>
      </c>
      <c r="N349" s="22">
        <v>14.4</v>
      </c>
      <c r="O349" s="22">
        <v>15</v>
      </c>
      <c r="P349" s="22">
        <v>25</v>
      </c>
      <c r="Q349" s="22">
        <v>46</v>
      </c>
      <c r="R349" s="22" t="s">
        <v>1138</v>
      </c>
      <c r="S349" s="22" t="s">
        <v>1139</v>
      </c>
      <c r="AI349" s="375"/>
      <c r="AJ349" s="6"/>
      <c r="AK349" s="6"/>
      <c r="AL349" s="6"/>
      <c r="AM349" s="6"/>
      <c r="AN349" s="376"/>
      <c r="AO349" s="376"/>
      <c r="AP349" s="581" t="s">
        <v>3815</v>
      </c>
      <c r="AQ349" s="578"/>
      <c r="AR349" s="376"/>
      <c r="AS349" s="376"/>
      <c r="AT349" s="376"/>
      <c r="AU349" s="376"/>
      <c r="AV349" s="376"/>
      <c r="AW349" s="6"/>
      <c r="AX349" s="6"/>
      <c r="AY349" s="6"/>
      <c r="AZ349" s="6"/>
      <c r="BA349" s="6"/>
      <c r="BB349" s="6"/>
      <c r="BC349" s="6"/>
      <c r="BD349" s="97"/>
    </row>
    <row r="350" spans="9:56">
      <c r="I350" s="22"/>
      <c r="J350" s="156" t="s">
        <v>1140</v>
      </c>
      <c r="K350" s="156" t="s">
        <v>1140</v>
      </c>
      <c r="L350" s="22">
        <v>11</v>
      </c>
      <c r="M350" s="22">
        <v>23</v>
      </c>
      <c r="N350" s="22">
        <v>55.5</v>
      </c>
      <c r="O350" s="22">
        <v>10</v>
      </c>
      <c r="P350" s="22">
        <v>31</v>
      </c>
      <c r="Q350" s="22">
        <v>46</v>
      </c>
      <c r="R350" s="22" t="s">
        <v>1141</v>
      </c>
      <c r="S350" s="22" t="s">
        <v>1142</v>
      </c>
      <c r="AI350" s="375"/>
      <c r="AJ350" s="6"/>
      <c r="AK350" s="6"/>
      <c r="AL350" s="6"/>
      <c r="AM350" s="6"/>
      <c r="AN350" s="376"/>
      <c r="AO350" s="376"/>
      <c r="AP350" s="581" t="s">
        <v>3817</v>
      </c>
      <c r="AQ350" s="578"/>
      <c r="AR350" s="376"/>
      <c r="AS350" s="376"/>
      <c r="AT350" s="376"/>
      <c r="AU350" s="376"/>
      <c r="AV350" s="376"/>
      <c r="AW350" s="6"/>
      <c r="AX350" s="6"/>
      <c r="AY350" s="6"/>
      <c r="AZ350" s="6"/>
      <c r="BA350" s="6"/>
      <c r="BB350" s="6"/>
      <c r="BC350" s="6"/>
      <c r="BD350" s="97"/>
    </row>
    <row r="351" spans="9:56">
      <c r="I351" s="22"/>
      <c r="J351" s="156" t="s">
        <v>1143</v>
      </c>
      <c r="K351" s="156" t="s">
        <v>1143</v>
      </c>
      <c r="L351" s="22">
        <v>9</v>
      </c>
      <c r="M351" s="22">
        <v>31</v>
      </c>
      <c r="N351" s="22">
        <v>43.2</v>
      </c>
      <c r="O351" s="22">
        <v>22</v>
      </c>
      <c r="P351" s="22">
        <v>58</v>
      </c>
      <c r="Q351" s="22">
        <v>5</v>
      </c>
      <c r="R351" s="22" t="s">
        <v>1144</v>
      </c>
      <c r="S351" s="22" t="s">
        <v>1145</v>
      </c>
      <c r="AI351" s="375"/>
      <c r="AJ351" s="6"/>
      <c r="AK351" s="6"/>
      <c r="AL351" s="6"/>
      <c r="AM351" s="6"/>
      <c r="AN351" s="376"/>
      <c r="AO351" s="376"/>
      <c r="AP351" s="581" t="s">
        <v>3816</v>
      </c>
      <c r="AQ351" s="578"/>
      <c r="AR351" s="376"/>
      <c r="AS351" s="376"/>
      <c r="AT351" s="376"/>
      <c r="AU351" s="376"/>
      <c r="AV351" s="376"/>
      <c r="AW351" s="6"/>
      <c r="AX351" s="6"/>
      <c r="AY351" s="6"/>
      <c r="AZ351" s="6"/>
      <c r="BA351" s="6"/>
      <c r="BB351" s="6"/>
      <c r="BC351" s="6"/>
      <c r="BD351" s="97"/>
    </row>
    <row r="352" spans="9:56">
      <c r="I352" s="22"/>
      <c r="J352" s="156" t="s">
        <v>1146</v>
      </c>
      <c r="K352" s="156" t="s">
        <v>1146</v>
      </c>
      <c r="L352" s="22">
        <v>9</v>
      </c>
      <c r="M352" s="22">
        <v>52</v>
      </c>
      <c r="N352" s="22">
        <v>45.8</v>
      </c>
      <c r="O352" s="22">
        <v>26</v>
      </c>
      <c r="P352" s="22">
        <v>0</v>
      </c>
      <c r="Q352" s="22">
        <v>25</v>
      </c>
      <c r="R352" s="22" t="s">
        <v>1147</v>
      </c>
      <c r="S352" s="22" t="s">
        <v>1148</v>
      </c>
      <c r="AI352" s="375"/>
      <c r="AJ352" s="6"/>
      <c r="AK352" s="6"/>
      <c r="AL352" s="6"/>
      <c r="AM352" s="6"/>
      <c r="AN352" s="376"/>
      <c r="AO352" s="376"/>
      <c r="AP352" s="581" t="s">
        <v>3818</v>
      </c>
      <c r="AQ352" s="578"/>
      <c r="AR352" s="376"/>
      <c r="AS352" s="376"/>
      <c r="AT352" s="376"/>
      <c r="AU352" s="376"/>
      <c r="AV352" s="376"/>
      <c r="AW352" s="6"/>
      <c r="AX352" s="6"/>
      <c r="AY352" s="6"/>
      <c r="AZ352" s="6"/>
      <c r="BA352" s="6"/>
      <c r="BB352" s="6"/>
      <c r="BC352" s="6"/>
      <c r="BD352" s="97"/>
    </row>
    <row r="353" spans="9:56">
      <c r="I353" s="22"/>
      <c r="J353" s="156" t="s">
        <v>1149</v>
      </c>
      <c r="K353" s="156" t="s">
        <v>1149</v>
      </c>
      <c r="L353" s="22">
        <v>11</v>
      </c>
      <c r="M353" s="22">
        <v>45</v>
      </c>
      <c r="N353" s="22">
        <v>51.6</v>
      </c>
      <c r="O353" s="22">
        <v>6</v>
      </c>
      <c r="P353" s="22">
        <v>31</v>
      </c>
      <c r="Q353" s="22">
        <v>46</v>
      </c>
      <c r="R353" s="22" t="s">
        <v>1150</v>
      </c>
      <c r="S353" s="22" t="s">
        <v>1151</v>
      </c>
      <c r="V353" s="5"/>
      <c r="W353" s="5"/>
      <c r="X353" s="283" t="s">
        <v>3112</v>
      </c>
      <c r="Y353" s="5"/>
      <c r="Z353" s="342"/>
      <c r="AA353" s="5"/>
      <c r="AB353" s="5"/>
      <c r="AC353" s="5"/>
      <c r="AD353" s="5"/>
      <c r="AE353" s="5"/>
      <c r="AF353" s="5"/>
      <c r="AG353" s="5"/>
      <c r="AI353" s="375"/>
      <c r="AJ353" s="6"/>
      <c r="AK353" s="6"/>
      <c r="AL353" s="6"/>
      <c r="AM353" s="6"/>
      <c r="AN353" s="376"/>
      <c r="AO353" s="376"/>
      <c r="AP353" s="581" t="s">
        <v>3819</v>
      </c>
      <c r="AR353" s="376"/>
      <c r="AS353" s="376"/>
      <c r="AT353" s="376"/>
      <c r="AU353" s="376"/>
      <c r="AV353" s="376"/>
      <c r="AW353" s="6"/>
      <c r="AX353" s="6"/>
      <c r="AY353" s="6"/>
      <c r="AZ353" s="6"/>
      <c r="BA353" s="6"/>
      <c r="BB353" s="6"/>
      <c r="BC353" s="6"/>
      <c r="BD353" s="97"/>
    </row>
    <row r="354" spans="9:56">
      <c r="I354" s="22"/>
      <c r="J354" s="156" t="s">
        <v>1152</v>
      </c>
      <c r="K354" s="156" t="s">
        <v>1152</v>
      </c>
      <c r="L354" s="22">
        <v>10</v>
      </c>
      <c r="M354" s="22">
        <v>32</v>
      </c>
      <c r="N354" s="22">
        <v>48.7</v>
      </c>
      <c r="O354" s="22">
        <v>9</v>
      </c>
      <c r="P354" s="22">
        <v>18</v>
      </c>
      <c r="Q354" s="22">
        <v>24</v>
      </c>
      <c r="R354" s="22" t="s">
        <v>1153</v>
      </c>
      <c r="S354" s="22" t="s">
        <v>1154</v>
      </c>
      <c r="AI354" s="375"/>
      <c r="AJ354" s="6"/>
      <c r="AK354" s="6"/>
      <c r="AL354" s="6"/>
      <c r="AM354" s="6"/>
      <c r="AN354" s="376"/>
      <c r="AO354" s="376"/>
      <c r="AQ354" s="582" t="s">
        <v>3820</v>
      </c>
      <c r="AR354" s="376"/>
      <c r="AS354" s="376"/>
      <c r="AT354" s="376"/>
      <c r="AU354" s="376"/>
      <c r="AV354" s="376"/>
      <c r="AW354" s="6"/>
      <c r="AX354" s="6"/>
      <c r="AY354" s="6"/>
      <c r="AZ354" s="6"/>
      <c r="BA354" s="6"/>
      <c r="BB354" s="6"/>
      <c r="BC354" s="6"/>
      <c r="BD354" s="97"/>
    </row>
    <row r="355" spans="9:56">
      <c r="I355" s="22"/>
      <c r="J355" s="156" t="s">
        <v>1155</v>
      </c>
      <c r="K355" s="156" t="s">
        <v>1155</v>
      </c>
      <c r="L355" s="22">
        <v>11</v>
      </c>
      <c r="M355" s="22">
        <v>21</v>
      </c>
      <c r="N355" s="22">
        <v>8.1999999999999993</v>
      </c>
      <c r="O355" s="22">
        <v>6</v>
      </c>
      <c r="P355" s="22">
        <v>1</v>
      </c>
      <c r="Q355" s="22">
        <v>46</v>
      </c>
      <c r="R355" s="22" t="s">
        <v>1156</v>
      </c>
      <c r="S355" s="22" t="s">
        <v>1157</v>
      </c>
      <c r="AI355" s="375"/>
      <c r="AJ355" s="6"/>
      <c r="AK355" s="6"/>
      <c r="AL355" s="6"/>
      <c r="AM355" s="6"/>
      <c r="AN355" s="376"/>
      <c r="AO355" s="376"/>
      <c r="AP355" s="584" t="s">
        <v>3829</v>
      </c>
      <c r="AQ355" s="574"/>
      <c r="AR355" s="376"/>
      <c r="AS355" s="376"/>
      <c r="AT355" s="376"/>
      <c r="AU355" s="376"/>
      <c r="AV355" s="376"/>
      <c r="AW355" s="6"/>
      <c r="AX355" s="6"/>
      <c r="AY355" s="6"/>
      <c r="AZ355" s="6"/>
      <c r="BA355" s="6"/>
      <c r="BB355" s="6"/>
      <c r="BC355" s="6"/>
      <c r="BD355" s="97"/>
    </row>
    <row r="356" spans="9:56">
      <c r="I356" s="24" t="s">
        <v>1158</v>
      </c>
      <c r="J356" s="157" t="s">
        <v>1159</v>
      </c>
      <c r="K356" s="157" t="s">
        <v>1159</v>
      </c>
      <c r="L356" s="24" t="s">
        <v>39</v>
      </c>
      <c r="M356" s="24" t="s">
        <v>941</v>
      </c>
      <c r="N356" s="24" t="s">
        <v>1112</v>
      </c>
      <c r="O356" s="24" t="s">
        <v>40</v>
      </c>
      <c r="P356" s="24" t="s">
        <v>1160</v>
      </c>
      <c r="Q356" s="24" t="s">
        <v>1161</v>
      </c>
      <c r="R356" s="24" t="s">
        <v>1162</v>
      </c>
      <c r="S356" s="27" t="s">
        <v>1163</v>
      </c>
      <c r="AI356" s="375"/>
      <c r="AJ356" s="6"/>
      <c r="AK356" s="6"/>
      <c r="AL356" s="6"/>
      <c r="AM356" s="6"/>
      <c r="AN356" s="376"/>
      <c r="AO356" s="376"/>
      <c r="AP356" s="584" t="s">
        <v>3830</v>
      </c>
      <c r="AQ356" s="582"/>
      <c r="AR356" s="376"/>
      <c r="AS356" s="376"/>
      <c r="AT356" s="376"/>
      <c r="AU356" s="376"/>
      <c r="AV356" s="376"/>
      <c r="AW356" s="6"/>
      <c r="AX356" s="6"/>
      <c r="AY356" s="6"/>
      <c r="AZ356" s="6"/>
      <c r="BA356" s="6"/>
      <c r="BB356" s="6"/>
      <c r="BC356" s="6"/>
      <c r="BD356" s="97"/>
    </row>
    <row r="357" spans="9:56">
      <c r="I357" s="22"/>
      <c r="J357" s="156" t="s">
        <v>1164</v>
      </c>
      <c r="K357" s="156" t="s">
        <v>1164</v>
      </c>
      <c r="L357" s="22">
        <v>9</v>
      </c>
      <c r="M357" s="22">
        <v>34</v>
      </c>
      <c r="N357" s="22">
        <v>13.4</v>
      </c>
      <c r="O357" s="22">
        <v>36</v>
      </c>
      <c r="P357" s="22">
        <v>23</v>
      </c>
      <c r="Q357" s="22">
        <v>51</v>
      </c>
      <c r="R357" s="22" t="s">
        <v>1165</v>
      </c>
      <c r="S357" s="23" t="s">
        <v>1166</v>
      </c>
      <c r="AI357" s="375"/>
      <c r="AJ357" s="6"/>
      <c r="AK357" s="6"/>
      <c r="AL357" s="6"/>
      <c r="AM357" s="6"/>
      <c r="AN357" s="376"/>
      <c r="AO357" s="376"/>
      <c r="AP357" s="584" t="s">
        <v>3831</v>
      </c>
      <c r="AQ357" s="582"/>
      <c r="AR357" s="376"/>
      <c r="AS357" s="376"/>
      <c r="AT357" s="376"/>
      <c r="AU357" s="376"/>
      <c r="AV357" s="376"/>
      <c r="AW357" s="6"/>
      <c r="AX357" s="6"/>
      <c r="AY357" s="6"/>
      <c r="AZ357" s="6"/>
      <c r="BA357" s="6"/>
      <c r="BB357" s="6"/>
      <c r="BC357" s="6"/>
      <c r="BD357" s="97"/>
    </row>
    <row r="358" spans="9:56">
      <c r="I358" s="22"/>
      <c r="J358" s="156" t="s">
        <v>1167</v>
      </c>
      <c r="K358" s="156" t="s">
        <v>1167</v>
      </c>
      <c r="L358" s="22">
        <v>10</v>
      </c>
      <c r="M358" s="22">
        <v>7</v>
      </c>
      <c r="N358" s="22">
        <v>25.8</v>
      </c>
      <c r="O358" s="22">
        <v>35</v>
      </c>
      <c r="P358" s="22">
        <v>14</v>
      </c>
      <c r="Q358" s="22">
        <v>41</v>
      </c>
      <c r="R358" s="22" t="s">
        <v>1168</v>
      </c>
      <c r="S358" s="23" t="s">
        <v>1169</v>
      </c>
      <c r="AI358" s="375"/>
      <c r="AJ358" s="6"/>
      <c r="AK358" s="6"/>
      <c r="AL358" s="6"/>
      <c r="AM358" s="6"/>
      <c r="AN358" s="376"/>
      <c r="AO358" s="376"/>
      <c r="AP358" s="1" t="s">
        <v>3832</v>
      </c>
      <c r="AQ358" s="582"/>
      <c r="AR358" s="376"/>
      <c r="AS358" s="376"/>
      <c r="AT358" s="376"/>
      <c r="AU358" s="376"/>
      <c r="AV358" s="376"/>
      <c r="AW358" s="6"/>
      <c r="AX358" s="6"/>
      <c r="AY358" s="6"/>
      <c r="AZ358" s="6"/>
      <c r="BA358" s="6"/>
      <c r="BB358" s="6"/>
      <c r="BC358" s="6"/>
      <c r="BD358" s="97"/>
    </row>
    <row r="359" spans="9:56">
      <c r="I359" s="22"/>
      <c r="J359" s="156" t="s">
        <v>1170</v>
      </c>
      <c r="K359" s="156" t="s">
        <v>1170</v>
      </c>
      <c r="L359" s="22">
        <v>10</v>
      </c>
      <c r="M359" s="22">
        <v>53</v>
      </c>
      <c r="N359" s="22">
        <v>18.7</v>
      </c>
      <c r="O359" s="22">
        <v>34</v>
      </c>
      <c r="P359" s="22">
        <v>12</v>
      </c>
      <c r="Q359" s="22">
        <v>54</v>
      </c>
      <c r="R359" s="22" t="s">
        <v>1171</v>
      </c>
      <c r="S359" s="23" t="s">
        <v>1172</v>
      </c>
      <c r="AI359" s="375"/>
      <c r="AJ359" s="6"/>
      <c r="AK359" s="6"/>
      <c r="AL359" s="6"/>
      <c r="AM359" s="6"/>
      <c r="AN359" s="376"/>
      <c r="AO359" s="376"/>
      <c r="AP359" s="584" t="s">
        <v>3833</v>
      </c>
      <c r="AQ359" s="582"/>
      <c r="AR359" s="376"/>
      <c r="AS359" s="376"/>
      <c r="AT359" s="376"/>
      <c r="AU359" s="376"/>
      <c r="AV359" s="376"/>
      <c r="AW359" s="6"/>
      <c r="AX359" s="6"/>
      <c r="AY359" s="6"/>
      <c r="AZ359" s="6"/>
      <c r="BA359" s="6"/>
      <c r="BB359" s="6"/>
      <c r="BC359" s="6"/>
      <c r="BD359" s="97"/>
    </row>
    <row r="360" spans="9:56">
      <c r="I360" s="22"/>
      <c r="J360" s="156" t="s">
        <v>1173</v>
      </c>
      <c r="K360" s="156" t="s">
        <v>1173</v>
      </c>
      <c r="L360" s="22">
        <v>10</v>
      </c>
      <c r="M360" s="22">
        <v>27</v>
      </c>
      <c r="N360" s="22">
        <v>53</v>
      </c>
      <c r="O360" s="22">
        <v>36</v>
      </c>
      <c r="P360" s="22">
        <v>42</v>
      </c>
      <c r="Q360" s="22">
        <v>26</v>
      </c>
      <c r="R360" s="22" t="s">
        <v>1174</v>
      </c>
      <c r="S360" s="23" t="s">
        <v>1175</v>
      </c>
      <c r="AI360" s="375"/>
      <c r="AJ360" s="6"/>
      <c r="AK360" s="6"/>
      <c r="AL360" s="6"/>
      <c r="AM360" s="6"/>
      <c r="AN360" s="376"/>
      <c r="AO360" s="376"/>
      <c r="AP360" s="584" t="s">
        <v>3834</v>
      </c>
      <c r="AQ360" s="582"/>
      <c r="AR360" s="376"/>
      <c r="AS360" s="376"/>
      <c r="AT360" s="376"/>
      <c r="AU360" s="376"/>
      <c r="AV360" s="376"/>
      <c r="AW360" s="6"/>
      <c r="AX360" s="6"/>
      <c r="AY360" s="6"/>
      <c r="AZ360" s="6"/>
      <c r="BA360" s="6"/>
      <c r="BB360" s="6"/>
      <c r="BC360" s="6"/>
      <c r="BD360" s="97"/>
    </row>
    <row r="361" spans="9:56">
      <c r="I361" s="24" t="s">
        <v>1176</v>
      </c>
      <c r="J361" s="157" t="s">
        <v>1177</v>
      </c>
      <c r="K361" s="157" t="s">
        <v>1177</v>
      </c>
      <c r="L361" s="24" t="s">
        <v>39</v>
      </c>
      <c r="M361" s="24" t="s">
        <v>1176</v>
      </c>
      <c r="N361" s="24" t="s">
        <v>1176</v>
      </c>
      <c r="O361" s="24" t="s">
        <v>40</v>
      </c>
      <c r="P361" s="24" t="s">
        <v>1178</v>
      </c>
      <c r="Q361" s="24" t="s">
        <v>1179</v>
      </c>
      <c r="R361" s="24" t="s">
        <v>1180</v>
      </c>
      <c r="S361" s="24" t="s">
        <v>1178</v>
      </c>
      <c r="AI361" s="375"/>
      <c r="AJ361" s="6"/>
      <c r="AK361" s="6"/>
      <c r="AL361" s="6"/>
      <c r="AM361" s="6"/>
      <c r="AN361" s="376"/>
      <c r="AO361" s="376"/>
      <c r="AP361" s="584" t="s">
        <v>3835</v>
      </c>
      <c r="AQ361" s="582"/>
      <c r="AR361" s="376"/>
      <c r="AS361" s="376"/>
      <c r="AT361" s="376"/>
      <c r="AU361" s="376"/>
      <c r="AV361" s="376"/>
      <c r="AW361" s="6"/>
      <c r="AX361" s="6"/>
      <c r="AY361" s="6"/>
      <c r="AZ361" s="6"/>
      <c r="BA361" s="6"/>
      <c r="BB361" s="6"/>
      <c r="BC361" s="6"/>
      <c r="BD361" s="97"/>
    </row>
    <row r="362" spans="9:56">
      <c r="I362" s="22"/>
      <c r="J362" s="156" t="s">
        <v>1181</v>
      </c>
      <c r="K362" s="156" t="s">
        <v>1181</v>
      </c>
      <c r="L362" s="22">
        <v>9</v>
      </c>
      <c r="M362" s="22">
        <v>21</v>
      </c>
      <c r="N362" s="22">
        <v>3.3</v>
      </c>
      <c r="O362" s="22">
        <v>34</v>
      </c>
      <c r="P362" s="22">
        <v>23</v>
      </c>
      <c r="Q362" s="22">
        <v>33</v>
      </c>
      <c r="R362" s="22" t="s">
        <v>1182</v>
      </c>
      <c r="S362" s="22" t="s">
        <v>1183</v>
      </c>
      <c r="AI362" s="375"/>
      <c r="AJ362" s="6"/>
      <c r="AK362" s="6"/>
      <c r="AL362" s="6"/>
      <c r="AM362" s="6"/>
      <c r="AN362" s="376"/>
      <c r="AO362" s="376"/>
      <c r="AP362" s="584" t="s">
        <v>3836</v>
      </c>
      <c r="AQ362" s="582"/>
      <c r="AR362" s="376"/>
      <c r="AS362" s="376"/>
      <c r="AT362" s="376"/>
      <c r="AU362" s="376"/>
      <c r="AV362" s="376"/>
      <c r="AW362" s="6"/>
      <c r="AX362" s="6"/>
      <c r="AY362" s="6"/>
      <c r="AZ362" s="6"/>
      <c r="BA362" s="6"/>
      <c r="BB362" s="6"/>
      <c r="BC362" s="6"/>
      <c r="BD362" s="97"/>
    </row>
    <row r="363" spans="9:56">
      <c r="I363" s="24" t="s">
        <v>1184</v>
      </c>
      <c r="J363" s="157" t="s">
        <v>1185</v>
      </c>
      <c r="K363" s="157" t="s">
        <v>1185</v>
      </c>
      <c r="L363" s="24" t="s">
        <v>39</v>
      </c>
      <c r="M363" s="24" t="s">
        <v>1184</v>
      </c>
      <c r="N363" s="24" t="s">
        <v>1184</v>
      </c>
      <c r="O363" s="24" t="s">
        <v>40</v>
      </c>
      <c r="P363" s="24" t="s">
        <v>1186</v>
      </c>
      <c r="Q363" s="24" t="s">
        <v>1187</v>
      </c>
      <c r="R363" s="24" t="s">
        <v>1188</v>
      </c>
      <c r="S363" s="24" t="s">
        <v>1186</v>
      </c>
      <c r="AI363" s="375"/>
      <c r="AJ363" s="6"/>
      <c r="AK363" s="6"/>
      <c r="AL363" s="6"/>
      <c r="AM363" s="6"/>
      <c r="AN363" s="376"/>
      <c r="AO363" s="376"/>
      <c r="AP363" s="585" t="s">
        <v>3839</v>
      </c>
      <c r="AQ363" s="582"/>
      <c r="AR363" s="376"/>
      <c r="AS363" s="376"/>
      <c r="AT363" s="376"/>
      <c r="AU363" s="376"/>
      <c r="AV363" s="376"/>
      <c r="AW363" s="6"/>
      <c r="AX363" s="6"/>
      <c r="AY363" s="6"/>
      <c r="AZ363" s="6"/>
      <c r="BA363" s="6"/>
      <c r="BB363" s="6"/>
      <c r="BC363" s="6"/>
      <c r="BD363" s="97"/>
    </row>
    <row r="364" spans="9:56">
      <c r="I364" s="24" t="s">
        <v>1189</v>
      </c>
      <c r="J364" s="157" t="s">
        <v>1190</v>
      </c>
      <c r="K364" s="157" t="s">
        <v>1190</v>
      </c>
      <c r="L364" s="24" t="s">
        <v>39</v>
      </c>
      <c r="M364" s="24" t="s">
        <v>1189</v>
      </c>
      <c r="N364" s="24" t="s">
        <v>1189</v>
      </c>
      <c r="O364" s="24" t="s">
        <v>40</v>
      </c>
      <c r="P364" s="24" t="s">
        <v>1191</v>
      </c>
      <c r="Q364" s="24" t="s">
        <v>1192</v>
      </c>
      <c r="R364" s="24" t="s">
        <v>1193</v>
      </c>
      <c r="S364" s="24" t="s">
        <v>1191</v>
      </c>
      <c r="AI364" s="375"/>
      <c r="AJ364" s="6"/>
      <c r="AK364" s="6"/>
      <c r="AL364" s="6"/>
      <c r="AM364" s="6"/>
      <c r="AN364" s="376"/>
      <c r="AO364" s="376"/>
      <c r="AP364" s="585" t="s">
        <v>3837</v>
      </c>
      <c r="AQ364" s="582"/>
      <c r="AR364" s="376"/>
      <c r="AS364" s="376"/>
      <c r="AT364" s="376"/>
      <c r="AU364" s="376"/>
      <c r="AV364" s="376"/>
      <c r="AW364" s="6"/>
      <c r="AX364" s="6"/>
      <c r="AY364" s="6"/>
      <c r="AZ364" s="6"/>
      <c r="BA364" s="6"/>
      <c r="BB364" s="6"/>
      <c r="BC364" s="6"/>
      <c r="BD364" s="97"/>
    </row>
    <row r="365" spans="9:56">
      <c r="I365" s="22"/>
      <c r="J365" s="156" t="s">
        <v>1194</v>
      </c>
      <c r="K365" s="156" t="s">
        <v>1194</v>
      </c>
      <c r="L365" s="22">
        <v>18</v>
      </c>
      <c r="M365" s="22">
        <v>36</v>
      </c>
      <c r="N365" s="22">
        <v>56.3</v>
      </c>
      <c r="O365" s="22">
        <v>38</v>
      </c>
      <c r="P365" s="22">
        <v>47</v>
      </c>
      <c r="Q365" s="22">
        <v>1</v>
      </c>
      <c r="R365" s="22" t="s">
        <v>1195</v>
      </c>
      <c r="S365" s="22" t="s">
        <v>1196</v>
      </c>
      <c r="AI365" s="375"/>
      <c r="AJ365" s="6"/>
      <c r="AK365" s="6"/>
      <c r="AL365" s="6"/>
      <c r="AM365" s="6"/>
      <c r="AN365" s="376"/>
      <c r="AO365" s="376"/>
      <c r="AP365" s="1" t="s">
        <v>3838</v>
      </c>
      <c r="AQ365" s="582"/>
      <c r="AR365" s="376"/>
      <c r="AS365" s="376"/>
      <c r="AT365" s="376"/>
      <c r="AU365" s="376"/>
      <c r="AV365" s="376"/>
      <c r="AW365" s="6"/>
      <c r="AX365" s="6"/>
      <c r="AY365" s="6"/>
      <c r="AZ365" s="6"/>
      <c r="BA365" s="6"/>
      <c r="BB365" s="6"/>
      <c r="BC365" s="6"/>
      <c r="BD365" s="97"/>
    </row>
    <row r="366" spans="9:56">
      <c r="I366" s="22"/>
      <c r="J366" s="156" t="s">
        <v>1197</v>
      </c>
      <c r="K366" s="156" t="s">
        <v>1197</v>
      </c>
      <c r="L366" s="22">
        <v>18</v>
      </c>
      <c r="M366" s="22">
        <v>50</v>
      </c>
      <c r="N366" s="22">
        <v>4.8</v>
      </c>
      <c r="O366" s="22">
        <v>33</v>
      </c>
      <c r="P366" s="22">
        <v>21</v>
      </c>
      <c r="Q366" s="22">
        <v>46</v>
      </c>
      <c r="R366" s="22" t="s">
        <v>1198</v>
      </c>
      <c r="S366" s="22" t="s">
        <v>1199</v>
      </c>
      <c r="AI366" s="375"/>
      <c r="AJ366" s="6"/>
      <c r="AK366" s="6"/>
      <c r="AL366" s="6"/>
      <c r="AM366" s="6"/>
      <c r="AN366" s="376"/>
      <c r="AO366" s="376"/>
      <c r="AP366" s="586" t="s">
        <v>3840</v>
      </c>
      <c r="AQ366" s="582"/>
      <c r="AR366" s="376"/>
      <c r="AS366" s="376"/>
      <c r="AT366" s="376"/>
      <c r="AU366" s="376"/>
      <c r="AV366" s="376"/>
      <c r="AW366" s="6"/>
      <c r="AX366" s="6"/>
      <c r="AY366" s="6"/>
      <c r="AZ366" s="6"/>
      <c r="BA366" s="6"/>
      <c r="BB366" s="6"/>
      <c r="BC366" s="6"/>
      <c r="BD366" s="97"/>
    </row>
    <row r="367" spans="9:56">
      <c r="I367" s="22"/>
      <c r="J367" s="156" t="s">
        <v>1200</v>
      </c>
      <c r="K367" s="156" t="s">
        <v>1200</v>
      </c>
      <c r="L367" s="22">
        <v>18</v>
      </c>
      <c r="M367" s="22">
        <v>58</v>
      </c>
      <c r="N367" s="22">
        <v>55.6</v>
      </c>
      <c r="O367" s="22">
        <v>32</v>
      </c>
      <c r="P367" s="22">
        <v>41</v>
      </c>
      <c r="Q367" s="22">
        <v>22</v>
      </c>
      <c r="R367" s="22" t="s">
        <v>1201</v>
      </c>
      <c r="S367" s="22" t="s">
        <v>1202</v>
      </c>
      <c r="AI367" s="375"/>
      <c r="AJ367" s="6"/>
      <c r="AK367" s="6"/>
      <c r="AL367" s="6"/>
      <c r="AM367" s="6"/>
      <c r="AN367" s="376"/>
      <c r="AO367" s="376"/>
      <c r="AP367" s="586" t="s">
        <v>3841</v>
      </c>
      <c r="AQ367" s="582"/>
      <c r="AR367" s="376"/>
      <c r="AS367" s="376"/>
      <c r="AT367" s="376"/>
      <c r="AU367" s="376"/>
      <c r="AV367" s="376"/>
      <c r="AW367" s="6"/>
      <c r="AX367" s="6"/>
      <c r="AY367" s="6"/>
      <c r="AZ367" s="6"/>
      <c r="BA367" s="6"/>
      <c r="BB367" s="6"/>
      <c r="BC367" s="6"/>
      <c r="BD367" s="97"/>
    </row>
    <row r="368" spans="9:56">
      <c r="I368" s="22"/>
      <c r="J368" s="156" t="s">
        <v>1203</v>
      </c>
      <c r="K368" s="156" t="s">
        <v>1203</v>
      </c>
      <c r="L368" s="22">
        <v>18</v>
      </c>
      <c r="M368" s="22">
        <v>54</v>
      </c>
      <c r="N368" s="22">
        <v>30.3</v>
      </c>
      <c r="O368" s="22">
        <v>36</v>
      </c>
      <c r="P368" s="22">
        <v>53</v>
      </c>
      <c r="Q368" s="22">
        <v>55</v>
      </c>
      <c r="R368" s="22" t="s">
        <v>1204</v>
      </c>
      <c r="S368" s="22" t="s">
        <v>1205</v>
      </c>
      <c r="AI368" s="375"/>
      <c r="AJ368" s="6"/>
      <c r="AK368" s="6"/>
      <c r="AL368" s="6"/>
      <c r="AM368" s="6"/>
      <c r="AN368" s="376"/>
      <c r="AO368" s="376"/>
      <c r="AP368" s="586" t="s">
        <v>3842</v>
      </c>
      <c r="AQ368" s="582"/>
      <c r="AR368" s="376"/>
      <c r="AS368" s="376"/>
      <c r="AT368" s="376"/>
      <c r="AU368" s="376"/>
      <c r="AV368" s="376"/>
      <c r="AW368" s="6"/>
      <c r="AX368" s="6"/>
      <c r="AY368" s="6"/>
      <c r="AZ368" s="6"/>
      <c r="BA368" s="6"/>
      <c r="BB368" s="6"/>
      <c r="BC368" s="6"/>
      <c r="BD368" s="97"/>
    </row>
    <row r="369" spans="9:56">
      <c r="I369" s="22"/>
      <c r="J369" s="156" t="s">
        <v>1206</v>
      </c>
      <c r="K369" s="156" t="s">
        <v>1206</v>
      </c>
      <c r="L369" s="22">
        <v>18</v>
      </c>
      <c r="M369" s="22">
        <v>44</v>
      </c>
      <c r="N369" s="22">
        <v>20.3</v>
      </c>
      <c r="O369" s="22">
        <v>39</v>
      </c>
      <c r="P369" s="22">
        <v>40</v>
      </c>
      <c r="Q369" s="22">
        <v>12</v>
      </c>
      <c r="R369" s="22" t="s">
        <v>1207</v>
      </c>
      <c r="S369" s="22" t="s">
        <v>1208</v>
      </c>
      <c r="AI369" s="375"/>
      <c r="AJ369" s="6"/>
      <c r="AK369" s="6"/>
      <c r="AL369" s="6"/>
      <c r="AM369" s="6"/>
      <c r="AN369" s="376"/>
      <c r="AO369" s="376"/>
      <c r="AP369" s="586" t="s">
        <v>3844</v>
      </c>
      <c r="AQ369" s="582"/>
      <c r="AR369" s="376"/>
      <c r="AS369" s="376"/>
      <c r="AT369" s="376"/>
      <c r="AU369" s="376"/>
      <c r="AV369" s="376"/>
      <c r="AW369" s="6"/>
      <c r="AX369" s="6"/>
      <c r="AY369" s="6"/>
      <c r="AZ369" s="6"/>
      <c r="BA369" s="6"/>
      <c r="BB369" s="6"/>
      <c r="BC369" s="6"/>
      <c r="BD369" s="97"/>
    </row>
    <row r="370" spans="9:56">
      <c r="I370" s="22"/>
      <c r="J370" s="156" t="s">
        <v>1209</v>
      </c>
      <c r="K370" s="156" t="s">
        <v>1209</v>
      </c>
      <c r="L370" s="22">
        <v>18</v>
      </c>
      <c r="M370" s="22">
        <v>44</v>
      </c>
      <c r="N370" s="22">
        <v>46.4</v>
      </c>
      <c r="O370" s="22">
        <v>37</v>
      </c>
      <c r="P370" s="22">
        <v>36</v>
      </c>
      <c r="Q370" s="22">
        <v>16</v>
      </c>
      <c r="R370" s="22" t="s">
        <v>1210</v>
      </c>
      <c r="S370" s="22" t="s">
        <v>1211</v>
      </c>
      <c r="AI370" s="375"/>
      <c r="AJ370" s="6"/>
      <c r="AK370" s="6"/>
      <c r="AL370" s="6"/>
      <c r="AM370" s="6"/>
      <c r="AN370" s="376"/>
      <c r="AO370" s="376"/>
      <c r="AP370" s="586" t="s">
        <v>3843</v>
      </c>
      <c r="AQ370" s="582"/>
      <c r="AR370" s="376"/>
      <c r="AS370" s="376"/>
      <c r="AT370" s="376"/>
      <c r="AU370" s="376"/>
      <c r="AV370" s="376"/>
      <c r="AW370" s="6"/>
      <c r="AX370" s="6"/>
      <c r="AY370" s="6"/>
      <c r="AZ370" s="6"/>
      <c r="BA370" s="6"/>
      <c r="BB370" s="6"/>
      <c r="BC370" s="6"/>
      <c r="BD370" s="97"/>
    </row>
    <row r="371" spans="9:56">
      <c r="I371" s="22"/>
      <c r="J371" s="156" t="s">
        <v>1212</v>
      </c>
      <c r="K371" s="156" t="s">
        <v>1212</v>
      </c>
      <c r="L371" s="22">
        <v>19</v>
      </c>
      <c r="M371" s="22">
        <v>13</v>
      </c>
      <c r="N371" s="22">
        <v>45.5</v>
      </c>
      <c r="O371" s="22">
        <v>39</v>
      </c>
      <c r="P371" s="22">
        <v>8</v>
      </c>
      <c r="Q371" s="22">
        <v>45</v>
      </c>
      <c r="R371" s="22" t="s">
        <v>1213</v>
      </c>
      <c r="S371" s="22" t="s">
        <v>1214</v>
      </c>
      <c r="AI371" s="375"/>
      <c r="AJ371" s="6"/>
      <c r="AK371" s="6"/>
      <c r="AL371" s="6"/>
      <c r="AM371" s="6"/>
      <c r="AN371" s="376"/>
      <c r="AO371" s="376"/>
      <c r="AP371" s="589" t="s">
        <v>3845</v>
      </c>
      <c r="AQ371" s="590"/>
      <c r="AR371" s="591"/>
      <c r="AS371" s="591"/>
      <c r="AT371" s="376"/>
      <c r="AU371" s="376"/>
      <c r="AV371" s="376"/>
      <c r="AW371" s="6"/>
      <c r="AX371" s="6"/>
      <c r="AY371" s="6"/>
      <c r="AZ371" s="6"/>
      <c r="BA371" s="6"/>
      <c r="BB371" s="6"/>
      <c r="BC371" s="6"/>
      <c r="BD371" s="97"/>
    </row>
    <row r="372" spans="9:56">
      <c r="I372" s="22"/>
      <c r="J372" s="156" t="s">
        <v>1215</v>
      </c>
      <c r="K372" s="156" t="s">
        <v>1215</v>
      </c>
      <c r="L372" s="22">
        <v>19</v>
      </c>
      <c r="M372" s="22">
        <v>16</v>
      </c>
      <c r="N372" s="22">
        <v>22.1</v>
      </c>
      <c r="O372" s="22">
        <v>38</v>
      </c>
      <c r="P372" s="22">
        <v>8</v>
      </c>
      <c r="Q372" s="22">
        <v>1</v>
      </c>
      <c r="R372" s="22" t="s">
        <v>1216</v>
      </c>
      <c r="S372" s="22" t="s">
        <v>1217</v>
      </c>
      <c r="AI372" s="375"/>
      <c r="AJ372" s="6"/>
      <c r="AK372" s="6"/>
      <c r="AL372" s="6"/>
      <c r="AM372" s="6"/>
      <c r="AN372" s="376"/>
      <c r="AO372" s="376"/>
      <c r="AP372" s="586" t="s">
        <v>3846</v>
      </c>
      <c r="AQ372" s="582"/>
      <c r="AR372" s="376"/>
      <c r="AS372" s="376"/>
      <c r="AT372" s="376"/>
      <c r="AU372" s="376"/>
      <c r="AV372" s="376"/>
      <c r="AW372" s="6"/>
      <c r="AX372" s="6"/>
      <c r="AY372" s="6"/>
      <c r="AZ372" s="6"/>
      <c r="BA372" s="6"/>
      <c r="BB372" s="6"/>
      <c r="BC372" s="6"/>
      <c r="BD372" s="97"/>
    </row>
    <row r="373" spans="9:56">
      <c r="I373" s="32" t="s">
        <v>0</v>
      </c>
      <c r="J373" s="160" t="s">
        <v>1218</v>
      </c>
      <c r="K373" s="160" t="s">
        <v>1218</v>
      </c>
      <c r="L373" s="32" t="s">
        <v>461</v>
      </c>
      <c r="M373" s="32" t="s">
        <v>1219</v>
      </c>
      <c r="N373" s="32" t="s">
        <v>1220</v>
      </c>
      <c r="O373" s="32" t="s">
        <v>461</v>
      </c>
      <c r="P373" s="32" t="s">
        <v>1219</v>
      </c>
      <c r="Q373" s="32" t="s">
        <v>1220</v>
      </c>
      <c r="R373" s="32" t="s">
        <v>461</v>
      </c>
      <c r="S373" s="32" t="s">
        <v>1220</v>
      </c>
      <c r="AI373" s="375"/>
      <c r="AJ373" s="6"/>
      <c r="AK373" s="6"/>
      <c r="AL373" s="6"/>
      <c r="AM373" s="6"/>
      <c r="AN373" s="376"/>
      <c r="AO373" s="376"/>
      <c r="AP373" s="586" t="s">
        <v>3847</v>
      </c>
      <c r="AQ373" s="582"/>
      <c r="AR373" s="376"/>
      <c r="AS373" s="376"/>
      <c r="AT373" s="376"/>
      <c r="AU373" s="376"/>
      <c r="AV373" s="376"/>
      <c r="AW373" s="6"/>
      <c r="AX373" s="6"/>
      <c r="AY373" s="6"/>
      <c r="AZ373" s="6"/>
      <c r="BA373" s="6"/>
      <c r="BB373" s="6"/>
      <c r="BC373" s="6"/>
      <c r="BD373" s="97"/>
    </row>
    <row r="374" spans="9:56">
      <c r="I374" s="22"/>
      <c r="J374" s="156" t="s">
        <v>1221</v>
      </c>
      <c r="K374" s="156" t="s">
        <v>1221</v>
      </c>
      <c r="L374" s="22">
        <v>5</v>
      </c>
      <c r="M374" s="22">
        <v>34</v>
      </c>
      <c r="N374" s="22">
        <v>31.9</v>
      </c>
      <c r="O374" s="22">
        <v>22</v>
      </c>
      <c r="P374" s="22">
        <v>0</v>
      </c>
      <c r="Q374" s="22">
        <v>52</v>
      </c>
      <c r="R374" s="22" t="s">
        <v>1222</v>
      </c>
      <c r="S374" s="22" t="s">
        <v>1223</v>
      </c>
      <c r="AI374" s="375"/>
      <c r="AJ374" s="6"/>
      <c r="AK374" s="6"/>
      <c r="AL374" s="6"/>
      <c r="AM374" s="6"/>
      <c r="AN374" s="376"/>
      <c r="AO374" s="376"/>
      <c r="AP374" s="586" t="s">
        <v>3848</v>
      </c>
      <c r="AQ374" s="582"/>
      <c r="AR374" s="376"/>
      <c r="AS374" s="376"/>
      <c r="AT374" s="376"/>
      <c r="AU374" s="376"/>
      <c r="AV374" s="376"/>
      <c r="AW374" s="6"/>
      <c r="AX374" s="6"/>
      <c r="AY374" s="6"/>
      <c r="AZ374" s="6"/>
      <c r="BA374" s="6"/>
      <c r="BB374" s="6"/>
      <c r="BC374" s="6"/>
      <c r="BD374" s="97"/>
    </row>
    <row r="375" spans="9:56">
      <c r="I375" s="22"/>
      <c r="J375" s="156" t="s">
        <v>1224</v>
      </c>
      <c r="K375" s="156" t="s">
        <v>1224</v>
      </c>
      <c r="L375" s="22">
        <v>21</v>
      </c>
      <c r="M375" s="22">
        <v>33</v>
      </c>
      <c r="N375" s="22">
        <v>27.2</v>
      </c>
      <c r="O375" s="22">
        <v>0</v>
      </c>
      <c r="P375" s="22">
        <v>-49</v>
      </c>
      <c r="Q375" s="22">
        <v>-24</v>
      </c>
      <c r="R375" s="22" t="s">
        <v>1225</v>
      </c>
      <c r="S375" s="22" t="s">
        <v>1226</v>
      </c>
      <c r="AI375" s="375"/>
      <c r="AJ375" s="6"/>
      <c r="AK375" s="6"/>
      <c r="AL375" s="6"/>
      <c r="AM375" s="6"/>
      <c r="AN375" s="376"/>
      <c r="AO375" s="376"/>
      <c r="AP375" s="586" t="s">
        <v>3850</v>
      </c>
      <c r="AQ375" s="582"/>
      <c r="AR375" s="376"/>
      <c r="AS375" s="376"/>
      <c r="AT375" s="376"/>
      <c r="AU375" s="376"/>
      <c r="AV375" s="376"/>
      <c r="AW375" s="6"/>
      <c r="AX375" s="6"/>
      <c r="AY375" s="6"/>
      <c r="AZ375" s="6"/>
      <c r="BA375" s="6"/>
      <c r="BB375" s="6"/>
      <c r="BC375" s="6"/>
      <c r="BD375" s="97"/>
    </row>
    <row r="376" spans="9:56">
      <c r="I376" s="22"/>
      <c r="J376" s="156" t="s">
        <v>1227</v>
      </c>
      <c r="K376" s="156" t="s">
        <v>1227</v>
      </c>
      <c r="L376" s="22">
        <v>13</v>
      </c>
      <c r="M376" s="22">
        <v>42</v>
      </c>
      <c r="N376" s="22">
        <v>11.6</v>
      </c>
      <c r="O376" s="22">
        <v>28</v>
      </c>
      <c r="P376" s="22">
        <v>22</v>
      </c>
      <c r="Q376" s="22">
        <v>38</v>
      </c>
      <c r="R376" s="22" t="s">
        <v>1228</v>
      </c>
      <c r="S376" s="22" t="s">
        <v>1229</v>
      </c>
      <c r="AI376" s="375"/>
      <c r="AJ376" s="6"/>
      <c r="AK376" s="6"/>
      <c r="AL376" s="6"/>
      <c r="AM376" s="6"/>
      <c r="AN376" s="376"/>
      <c r="AO376" s="376"/>
      <c r="AP376" s="586" t="s">
        <v>3849</v>
      </c>
      <c r="AQ376" s="582"/>
      <c r="AR376" s="376"/>
      <c r="AS376" s="376"/>
      <c r="AT376" s="376"/>
      <c r="AU376" s="376"/>
      <c r="AV376" s="376"/>
      <c r="AW376" s="6"/>
      <c r="AX376" s="6"/>
      <c r="AY376" s="6"/>
      <c r="AZ376" s="6"/>
      <c r="BA376" s="6"/>
      <c r="BB376" s="6"/>
      <c r="BC376" s="6"/>
      <c r="BD376" s="97"/>
    </row>
    <row r="377" spans="9:56">
      <c r="I377" s="22"/>
      <c r="J377" s="156" t="s">
        <v>1230</v>
      </c>
      <c r="K377" s="156" t="s">
        <v>1230</v>
      </c>
      <c r="L377" s="22">
        <v>16</v>
      </c>
      <c r="M377" s="22">
        <v>23</v>
      </c>
      <c r="N377" s="22">
        <v>35.200000000000003</v>
      </c>
      <c r="O377" s="22">
        <v>-26</v>
      </c>
      <c r="P377" s="22">
        <v>-31</v>
      </c>
      <c r="Q377" s="22">
        <v>-33</v>
      </c>
      <c r="R377" s="22" t="s">
        <v>1231</v>
      </c>
      <c r="S377" s="22" t="s">
        <v>1232</v>
      </c>
      <c r="AI377" s="375"/>
      <c r="AJ377" s="6"/>
      <c r="AK377" s="6"/>
      <c r="AL377" s="6"/>
      <c r="AM377" s="6"/>
      <c r="AN377" s="376"/>
      <c r="AO377" s="376"/>
      <c r="AP377" s="581"/>
      <c r="AQ377" s="582"/>
      <c r="AR377" s="376"/>
      <c r="AS377" s="376"/>
      <c r="AT377" s="376"/>
      <c r="AU377" s="376"/>
      <c r="AV377" s="376"/>
      <c r="AW377" s="6"/>
      <c r="AX377" s="6"/>
      <c r="AY377" s="6"/>
      <c r="AZ377" s="6"/>
      <c r="BA377" s="6"/>
      <c r="BB377" s="6"/>
      <c r="BC377" s="6"/>
      <c r="BD377" s="97"/>
    </row>
    <row r="378" spans="9:56">
      <c r="I378" s="22"/>
      <c r="J378" s="156" t="s">
        <v>1233</v>
      </c>
      <c r="K378" s="156" t="s">
        <v>1233</v>
      </c>
      <c r="L378" s="22">
        <v>15</v>
      </c>
      <c r="M378" s="22">
        <v>18</v>
      </c>
      <c r="N378" s="22">
        <v>33.200000000000003</v>
      </c>
      <c r="O378" s="22">
        <v>2</v>
      </c>
      <c r="P378" s="22">
        <v>4</v>
      </c>
      <c r="Q378" s="22">
        <v>52</v>
      </c>
      <c r="R378" s="22" t="s">
        <v>1234</v>
      </c>
      <c r="S378" s="22" t="s">
        <v>1235</v>
      </c>
      <c r="AI378" s="375"/>
      <c r="AJ378" s="6"/>
      <c r="AK378" s="6"/>
      <c r="AL378" s="6"/>
      <c r="AM378" s="6"/>
      <c r="AN378" s="376"/>
      <c r="AO378" s="376"/>
      <c r="AP378" s="587" t="s">
        <v>3855</v>
      </c>
      <c r="AQ378" s="582"/>
      <c r="AR378" s="376"/>
      <c r="AS378" s="376"/>
      <c r="AT378" s="376"/>
      <c r="AU378" s="376"/>
      <c r="AV378" s="376"/>
      <c r="AW378" s="6"/>
      <c r="AX378" s="6"/>
      <c r="AY378" s="6"/>
      <c r="AZ378" s="6"/>
      <c r="BA378" s="6"/>
      <c r="BB378" s="6"/>
      <c r="BC378" s="6"/>
      <c r="BD378" s="97"/>
    </row>
    <row r="379" spans="9:56">
      <c r="I379" s="22"/>
      <c r="J379" s="156" t="s">
        <v>1236</v>
      </c>
      <c r="K379" s="156" t="s">
        <v>1236</v>
      </c>
      <c r="L379" s="22">
        <v>17</v>
      </c>
      <c r="M379" s="22">
        <v>40</v>
      </c>
      <c r="N379" s="22">
        <v>20</v>
      </c>
      <c r="O379" s="22">
        <v>-32</v>
      </c>
      <c r="P379" s="22">
        <v>-15</v>
      </c>
      <c r="Q379" s="22">
        <v>-1</v>
      </c>
      <c r="R379" s="22" t="s">
        <v>1237</v>
      </c>
      <c r="S379" s="22" t="s">
        <v>1238</v>
      </c>
      <c r="AI379" s="375"/>
      <c r="AJ379" s="6"/>
      <c r="AK379" s="6"/>
      <c r="AL379" s="6"/>
      <c r="AM379" s="6"/>
      <c r="AN379" s="376"/>
      <c r="AO379" s="376"/>
      <c r="AP379" s="587" t="s">
        <v>3856</v>
      </c>
      <c r="AQ379" s="582"/>
      <c r="AR379" s="376"/>
      <c r="AS379" s="376"/>
      <c r="AT379" s="376"/>
      <c r="AU379" s="376"/>
      <c r="AV379" s="376"/>
      <c r="AW379" s="6"/>
      <c r="AX379" s="6"/>
      <c r="AY379" s="6"/>
      <c r="AZ379" s="6"/>
      <c r="BA379" s="6"/>
      <c r="BB379" s="6"/>
      <c r="BC379" s="6"/>
      <c r="BD379" s="97"/>
    </row>
    <row r="380" spans="9:56">
      <c r="I380" s="22"/>
      <c r="J380" s="156" t="s">
        <v>1239</v>
      </c>
      <c r="K380" s="156" t="s">
        <v>1239</v>
      </c>
      <c r="L380" s="22">
        <v>17</v>
      </c>
      <c r="M380" s="22">
        <v>53</v>
      </c>
      <c r="N380" s="22">
        <v>51</v>
      </c>
      <c r="O380" s="22">
        <v>-34</v>
      </c>
      <c r="P380" s="22">
        <v>-47</v>
      </c>
      <c r="Q380" s="22">
        <v>-3</v>
      </c>
      <c r="R380" s="22" t="s">
        <v>1240</v>
      </c>
      <c r="S380" s="22" t="s">
        <v>1241</v>
      </c>
      <c r="AI380" s="375"/>
      <c r="AJ380" s="6"/>
      <c r="AK380" s="6"/>
      <c r="AL380" s="6"/>
      <c r="AM380" s="6"/>
      <c r="AN380" s="376"/>
      <c r="AO380" s="376"/>
      <c r="AP380" s="587" t="s">
        <v>3857</v>
      </c>
      <c r="AQ380" s="582"/>
      <c r="AR380" s="376"/>
      <c r="AS380" s="376"/>
      <c r="AT380" s="376"/>
      <c r="AU380" s="376"/>
      <c r="AV380" s="376"/>
      <c r="AW380" s="6"/>
      <c r="AX380" s="6"/>
      <c r="AY380" s="6"/>
      <c r="AZ380" s="6"/>
      <c r="BA380" s="6"/>
      <c r="BB380" s="6"/>
      <c r="BC380" s="6"/>
      <c r="BD380" s="97"/>
    </row>
    <row r="381" spans="9:56">
      <c r="I381" s="22"/>
      <c r="J381" s="156" t="s">
        <v>1242</v>
      </c>
      <c r="K381" s="156" t="s">
        <v>1242</v>
      </c>
      <c r="L381" s="22">
        <v>18</v>
      </c>
      <c r="M381" s="22">
        <v>3</v>
      </c>
      <c r="N381" s="22">
        <v>37</v>
      </c>
      <c r="O381" s="22">
        <v>-24</v>
      </c>
      <c r="P381" s="22">
        <v>-23</v>
      </c>
      <c r="Q381" s="22">
        <v>-1</v>
      </c>
      <c r="R381" s="22" t="s">
        <v>1243</v>
      </c>
      <c r="S381" s="22" t="s">
        <v>1244</v>
      </c>
      <c r="AI381" s="375"/>
      <c r="AJ381" s="6"/>
      <c r="AK381" s="6"/>
      <c r="AL381" s="6"/>
      <c r="AM381" s="6"/>
      <c r="AN381" s="376"/>
      <c r="AO381" s="376"/>
      <c r="AP381" s="587" t="s">
        <v>3858</v>
      </c>
      <c r="AQ381" s="582"/>
      <c r="AR381" s="376"/>
      <c r="AS381" s="376"/>
      <c r="AT381" s="376"/>
      <c r="AU381" s="376"/>
      <c r="AV381" s="376"/>
      <c r="AW381" s="6"/>
      <c r="AX381" s="6"/>
      <c r="AY381" s="6"/>
      <c r="AZ381" s="6"/>
      <c r="BA381" s="6"/>
      <c r="BB381" s="6"/>
      <c r="BC381" s="6"/>
      <c r="BD381" s="97"/>
    </row>
    <row r="382" spans="9:56">
      <c r="I382" s="22"/>
      <c r="J382" s="156" t="s">
        <v>1245</v>
      </c>
      <c r="K382" s="156" t="s">
        <v>1245</v>
      </c>
      <c r="L382" s="22">
        <v>17</v>
      </c>
      <c r="M382" s="22">
        <v>19</v>
      </c>
      <c r="N382" s="22">
        <v>11.8</v>
      </c>
      <c r="O382" s="22">
        <v>-18</v>
      </c>
      <c r="P382" s="22">
        <v>-30</v>
      </c>
      <c r="Q382" s="22">
        <v>-58</v>
      </c>
      <c r="R382" s="22" t="s">
        <v>1246</v>
      </c>
      <c r="S382" s="22" t="s">
        <v>1247</v>
      </c>
      <c r="AI382" s="63"/>
      <c r="AJ382" s="63"/>
      <c r="AK382" s="63"/>
      <c r="AL382" s="63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97"/>
    </row>
    <row r="383" spans="9:56">
      <c r="I383" s="22"/>
      <c r="J383" s="156" t="s">
        <v>1248</v>
      </c>
      <c r="K383" s="156" t="s">
        <v>1248</v>
      </c>
      <c r="L383" s="22">
        <v>16</v>
      </c>
      <c r="M383" s="22">
        <v>57</v>
      </c>
      <c r="N383" s="22">
        <v>9.5</v>
      </c>
      <c r="O383" s="22">
        <v>-4</v>
      </c>
      <c r="P383" s="22">
        <v>-6</v>
      </c>
      <c r="Q383" s="22">
        <v>-1</v>
      </c>
      <c r="R383" s="22" t="s">
        <v>1249</v>
      </c>
      <c r="S383" s="22" t="s">
        <v>1250</v>
      </c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97"/>
    </row>
    <row r="384" spans="9:56">
      <c r="I384" s="22"/>
      <c r="J384" s="156" t="s">
        <v>1251</v>
      </c>
      <c r="K384" s="156" t="s">
        <v>1251</v>
      </c>
      <c r="L384" s="22">
        <v>18</v>
      </c>
      <c r="M384" s="22">
        <v>51</v>
      </c>
      <c r="N384" s="22">
        <v>5</v>
      </c>
      <c r="O384" s="22">
        <v>-6</v>
      </c>
      <c r="P384" s="22">
        <v>-16</v>
      </c>
      <c r="Q384" s="22">
        <v>-1</v>
      </c>
      <c r="R384" s="22" t="s">
        <v>1252</v>
      </c>
      <c r="S384" s="22" t="s">
        <v>1253</v>
      </c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97"/>
    </row>
    <row r="385" spans="9:56">
      <c r="I385" s="22"/>
      <c r="J385" s="156" t="s">
        <v>1254</v>
      </c>
      <c r="K385" s="156" t="s">
        <v>1254</v>
      </c>
      <c r="L385" s="22">
        <v>16</v>
      </c>
      <c r="M385" s="22">
        <v>47</v>
      </c>
      <c r="N385" s="22">
        <v>14.2</v>
      </c>
      <c r="O385" s="22">
        <v>-1</v>
      </c>
      <c r="P385" s="22">
        <v>-56</v>
      </c>
      <c r="Q385" s="22">
        <v>-55</v>
      </c>
      <c r="R385" s="22" t="s">
        <v>1255</v>
      </c>
      <c r="S385" s="22" t="s">
        <v>1256</v>
      </c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97"/>
    </row>
    <row r="386" spans="9:56">
      <c r="I386" s="22"/>
      <c r="J386" s="156" t="s">
        <v>1257</v>
      </c>
      <c r="K386" s="156" t="s">
        <v>1257</v>
      </c>
      <c r="L386" s="22">
        <v>16</v>
      </c>
      <c r="M386" s="22">
        <v>41</v>
      </c>
      <c r="N386" s="22">
        <v>41.6</v>
      </c>
      <c r="O386" s="22">
        <v>36</v>
      </c>
      <c r="P386" s="22">
        <v>27</v>
      </c>
      <c r="Q386" s="22">
        <v>41</v>
      </c>
      <c r="R386" s="22" t="s">
        <v>1258</v>
      </c>
      <c r="S386" s="22" t="s">
        <v>1259</v>
      </c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97"/>
    </row>
    <row r="387" spans="9:56">
      <c r="I387" s="22"/>
      <c r="J387" s="156" t="s">
        <v>1260</v>
      </c>
      <c r="K387" s="156" t="s">
        <v>1260</v>
      </c>
      <c r="L387" s="22">
        <v>17</v>
      </c>
      <c r="M387" s="22">
        <v>37</v>
      </c>
      <c r="N387" s="22">
        <v>36.1</v>
      </c>
      <c r="O387" s="22">
        <v>-3</v>
      </c>
      <c r="P387" s="22">
        <v>-14</v>
      </c>
      <c r="Q387" s="22">
        <v>-45</v>
      </c>
      <c r="R387" s="22" t="s">
        <v>1261</v>
      </c>
      <c r="S387" s="22" t="s">
        <v>1262</v>
      </c>
      <c r="AI387" s="50"/>
      <c r="AJ387" s="50"/>
      <c r="AK387" s="50"/>
      <c r="AL387" s="50"/>
      <c r="AM387" s="50"/>
      <c r="AN387" s="50"/>
      <c r="AO387" s="50"/>
      <c r="AP387" s="50"/>
      <c r="AQ387" s="50"/>
      <c r="AR387" s="3"/>
      <c r="AS387" s="3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97"/>
    </row>
    <row r="388" spans="9:56">
      <c r="I388" s="22"/>
      <c r="J388" s="156" t="s">
        <v>1263</v>
      </c>
      <c r="K388" s="156" t="s">
        <v>1263</v>
      </c>
      <c r="L388" s="22">
        <v>21</v>
      </c>
      <c r="M388" s="22">
        <v>29</v>
      </c>
      <c r="N388" s="22">
        <v>58.3</v>
      </c>
      <c r="O388" s="22">
        <v>12</v>
      </c>
      <c r="P388" s="22">
        <v>10</v>
      </c>
      <c r="Q388" s="22">
        <v>1</v>
      </c>
      <c r="R388" s="22" t="s">
        <v>1264</v>
      </c>
      <c r="S388" s="22" t="s">
        <v>1265</v>
      </c>
      <c r="AI388" s="50"/>
      <c r="AJ388" s="50"/>
      <c r="AK388" s="50"/>
      <c r="AL388" s="50"/>
      <c r="AM388" s="50"/>
      <c r="AN388" s="50"/>
      <c r="AO388" s="50"/>
      <c r="AP388" s="50"/>
      <c r="AQ388" s="50"/>
      <c r="AR388" s="3"/>
      <c r="AS388" s="3"/>
      <c r="AT388" s="327"/>
      <c r="AU388" s="327"/>
      <c r="AV388" s="50"/>
      <c r="AW388" s="50"/>
      <c r="AX388" s="50"/>
      <c r="AY388" s="50"/>
      <c r="AZ388" s="5"/>
      <c r="BA388" s="5"/>
      <c r="BB388" s="5"/>
      <c r="BC388" s="5"/>
      <c r="BD388" s="97"/>
    </row>
    <row r="389" spans="9:56">
      <c r="I389" s="22"/>
      <c r="J389" s="156" t="s">
        <v>1266</v>
      </c>
      <c r="K389" s="156" t="s">
        <v>1266</v>
      </c>
      <c r="L389" s="22">
        <v>18</v>
      </c>
      <c r="M389" s="22">
        <v>18</v>
      </c>
      <c r="N389" s="22">
        <v>48</v>
      </c>
      <c r="O389" s="22">
        <v>-13</v>
      </c>
      <c r="P389" s="22">
        <v>-48</v>
      </c>
      <c r="Q389" s="22">
        <v>-2</v>
      </c>
      <c r="R389" s="22" t="s">
        <v>1267</v>
      </c>
      <c r="S389" s="22" t="s">
        <v>1268</v>
      </c>
      <c r="V389" s="5"/>
      <c r="W389" s="5"/>
      <c r="X389" s="283" t="s">
        <v>3112</v>
      </c>
      <c r="Y389" s="5"/>
      <c r="Z389" s="342"/>
      <c r="AA389" s="5"/>
      <c r="AB389" s="5"/>
      <c r="AC389" s="5"/>
      <c r="AD389" s="5"/>
      <c r="AE389" s="5"/>
      <c r="AF389" s="5"/>
      <c r="AG389" s="5"/>
      <c r="AI389" s="3"/>
      <c r="AJ389" s="3"/>
      <c r="AK389" s="3"/>
      <c r="AL389" s="3"/>
      <c r="AM389" s="3"/>
      <c r="AN389" s="3"/>
      <c r="AO389" s="3"/>
      <c r="AP389" s="359" t="str">
        <f>BS138</f>
        <v/>
      </c>
      <c r="AQ389" s="350"/>
      <c r="AR389" s="361" t="s">
        <v>2773</v>
      </c>
      <c r="AS389" s="359" t="str">
        <f>CB138</f>
        <v/>
      </c>
      <c r="AT389" s="350"/>
      <c r="AU389" s="352"/>
      <c r="AV389" s="3"/>
      <c r="AW389" s="3"/>
      <c r="AX389" s="3"/>
      <c r="AY389" s="3"/>
      <c r="AZ389" s="3"/>
      <c r="BA389" s="3"/>
      <c r="BB389" s="3"/>
      <c r="BC389" s="3"/>
      <c r="BD389" s="97"/>
    </row>
    <row r="390" spans="9:56">
      <c r="I390" s="22"/>
      <c r="J390" s="156" t="s">
        <v>1269</v>
      </c>
      <c r="K390" s="156" t="s">
        <v>1269</v>
      </c>
      <c r="L390" s="22">
        <v>18</v>
      </c>
      <c r="M390" s="22">
        <v>20</v>
      </c>
      <c r="N390" s="22">
        <v>48</v>
      </c>
      <c r="O390" s="22">
        <v>-16</v>
      </c>
      <c r="P390" s="22">
        <v>-10</v>
      </c>
      <c r="Q390" s="22">
        <v>-1</v>
      </c>
      <c r="R390" s="22" t="s">
        <v>1270</v>
      </c>
      <c r="S390" s="22" t="s">
        <v>1271</v>
      </c>
      <c r="AI390" s="3"/>
      <c r="AJ390" s="3"/>
      <c r="AK390" s="3"/>
      <c r="AL390" s="3"/>
      <c r="AM390" s="3"/>
      <c r="AN390" s="3"/>
      <c r="AO390" s="3"/>
      <c r="AP390" s="360" t="str">
        <f>BS139</f>
        <v/>
      </c>
      <c r="AQ390" s="351"/>
      <c r="AR390" s="362" t="s">
        <v>3889</v>
      </c>
      <c r="AS390" s="363" t="str">
        <f>CB139</f>
        <v/>
      </c>
      <c r="AT390" s="351"/>
      <c r="AU390" s="353"/>
      <c r="AV390" s="3"/>
      <c r="AW390" s="3"/>
      <c r="AX390" s="3"/>
      <c r="AY390" s="3"/>
      <c r="AZ390" s="3"/>
      <c r="BA390" s="3"/>
      <c r="BB390" s="3"/>
      <c r="BC390" s="3"/>
      <c r="BD390" s="97"/>
    </row>
    <row r="391" spans="9:56">
      <c r="I391" s="22"/>
      <c r="J391" s="156" t="s">
        <v>1272</v>
      </c>
      <c r="K391" s="156" t="s">
        <v>1272</v>
      </c>
      <c r="L391" s="22">
        <v>18</v>
      </c>
      <c r="M391" s="22">
        <v>19</v>
      </c>
      <c r="N391" s="22">
        <v>58</v>
      </c>
      <c r="O391" s="22">
        <v>-17</v>
      </c>
      <c r="P391" s="22">
        <v>-6</v>
      </c>
      <c r="Q391" s="22">
        <v>0</v>
      </c>
      <c r="R391" s="22" t="s">
        <v>1273</v>
      </c>
      <c r="S391" s="22" t="s">
        <v>1274</v>
      </c>
      <c r="AI391" s="52"/>
      <c r="AJ391" s="52"/>
      <c r="AK391" s="52"/>
      <c r="AL391" s="52"/>
      <c r="AM391" s="52"/>
      <c r="AN391" s="52"/>
      <c r="AO391" s="52"/>
      <c r="AP391" s="470" t="str">
        <f>IF(BF23=1,AQ459,"Αδρανής Οθόνη")</f>
        <v>Αδρανής Οθόνη</v>
      </c>
      <c r="AQ391" s="314" t="s">
        <v>2774</v>
      </c>
      <c r="AR391" s="320" t="s">
        <v>3214</v>
      </c>
      <c r="AS391" s="504">
        <v>2000</v>
      </c>
      <c r="AT391" s="315" t="s">
        <v>2775</v>
      </c>
      <c r="AU391" s="316"/>
      <c r="AV391" s="52"/>
      <c r="AW391" s="52"/>
      <c r="AX391" s="52"/>
      <c r="AY391" s="53"/>
      <c r="AZ391" s="5"/>
      <c r="BA391" s="5"/>
      <c r="BB391" s="5"/>
      <c r="BC391" s="5"/>
      <c r="BD391" s="97"/>
    </row>
    <row r="392" spans="9:56">
      <c r="I392" s="22"/>
      <c r="J392" s="156" t="s">
        <v>1275</v>
      </c>
      <c r="K392" s="156" t="s">
        <v>1275</v>
      </c>
      <c r="L392" s="22">
        <v>17</v>
      </c>
      <c r="M392" s="22">
        <v>2</v>
      </c>
      <c r="N392" s="22">
        <v>37.700000000000003</v>
      </c>
      <c r="O392" s="22">
        <v>-26</v>
      </c>
      <c r="P392" s="22">
        <v>-16</v>
      </c>
      <c r="Q392" s="22">
        <v>-5</v>
      </c>
      <c r="R392" s="22" t="s">
        <v>1276</v>
      </c>
      <c r="S392" s="22" t="s">
        <v>1277</v>
      </c>
      <c r="AI392" s="5"/>
      <c r="AJ392" s="5"/>
      <c r="AK392" s="5"/>
      <c r="AL392" s="5"/>
      <c r="AM392" s="5"/>
      <c r="AN392" s="5"/>
      <c r="AO392" s="5"/>
      <c r="AP392" s="314" t="s">
        <v>3868</v>
      </c>
      <c r="AQ392" s="320"/>
      <c r="AR392" s="314" t="s">
        <v>3718</v>
      </c>
      <c r="AS392" s="320"/>
      <c r="AT392" s="314" t="s">
        <v>2778</v>
      </c>
      <c r="AU392" s="320"/>
      <c r="AV392" s="5"/>
      <c r="AW392" s="5"/>
      <c r="AX392" s="5"/>
      <c r="AY392" s="54"/>
      <c r="AZ392" s="5"/>
      <c r="BA392" s="5"/>
      <c r="BB392" s="5"/>
      <c r="BC392" s="5"/>
      <c r="BD392" s="97"/>
    </row>
    <row r="393" spans="9:56">
      <c r="I393" s="22"/>
      <c r="J393" s="156" t="s">
        <v>1278</v>
      </c>
      <c r="K393" s="156" t="s">
        <v>1278</v>
      </c>
      <c r="L393" s="22">
        <v>18</v>
      </c>
      <c r="M393" s="22">
        <v>2</v>
      </c>
      <c r="N393" s="22">
        <v>42</v>
      </c>
      <c r="O393" s="22">
        <v>-23</v>
      </c>
      <c r="P393" s="22">
        <v>-58</v>
      </c>
      <c r="Q393" s="22">
        <v>-1</v>
      </c>
      <c r="R393" s="22" t="s">
        <v>1279</v>
      </c>
      <c r="S393" s="22" t="s">
        <v>1280</v>
      </c>
      <c r="AI393" s="5"/>
      <c r="AJ393" s="5"/>
      <c r="AK393" s="5"/>
      <c r="AL393" s="5"/>
      <c r="AM393" s="5"/>
      <c r="AN393" s="5"/>
      <c r="AO393" s="5"/>
      <c r="AP393" s="320" t="s">
        <v>3869</v>
      </c>
      <c r="AQ393" s="319" t="str">
        <f>BQ118</f>
        <v/>
      </c>
      <c r="AR393" s="321" t="s">
        <v>2779</v>
      </c>
      <c r="AS393" s="322" t="str">
        <f>BS124</f>
        <v/>
      </c>
      <c r="AT393" s="320" t="s">
        <v>2780</v>
      </c>
      <c r="AU393" s="319" t="str">
        <f>BZ118</f>
        <v/>
      </c>
      <c r="AV393" s="5"/>
      <c r="AW393" s="5"/>
      <c r="AX393" s="5"/>
      <c r="AY393" s="54"/>
      <c r="AZ393" s="5"/>
      <c r="BA393" s="5"/>
      <c r="BB393" s="5"/>
      <c r="BC393" s="5"/>
      <c r="BD393" s="97"/>
    </row>
    <row r="394" spans="9:56" ht="18.75">
      <c r="I394" s="22"/>
      <c r="J394" s="156" t="s">
        <v>1281</v>
      </c>
      <c r="K394" s="156" t="s">
        <v>1281</v>
      </c>
      <c r="L394" s="22">
        <v>18</v>
      </c>
      <c r="M394" s="22">
        <v>4</v>
      </c>
      <c r="N394" s="22">
        <v>13</v>
      </c>
      <c r="O394" s="22">
        <v>-22</v>
      </c>
      <c r="P394" s="22">
        <v>-29</v>
      </c>
      <c r="Q394" s="22">
        <v>-2</v>
      </c>
      <c r="R394" s="22" t="s">
        <v>1282</v>
      </c>
      <c r="S394" s="22" t="s">
        <v>1283</v>
      </c>
      <c r="AI394" s="5"/>
      <c r="AJ394" s="5"/>
      <c r="AK394" s="5"/>
      <c r="AL394" s="5"/>
      <c r="AM394" s="5"/>
      <c r="AN394" s="5"/>
      <c r="AO394" s="5"/>
      <c r="AP394" s="320" t="s">
        <v>3908</v>
      </c>
      <c r="AQ394" s="319" t="str">
        <f ca="1">BR118</f>
        <v/>
      </c>
      <c r="AR394" s="323" t="str">
        <f>BS126</f>
        <v/>
      </c>
      <c r="AS394" s="324"/>
      <c r="AT394" s="320" t="s">
        <v>2781</v>
      </c>
      <c r="AU394" s="319" t="str">
        <f>CA118</f>
        <v/>
      </c>
      <c r="AV394" s="5"/>
      <c r="AW394" s="5"/>
      <c r="AX394" s="5"/>
      <c r="AY394" s="54"/>
      <c r="AZ394" s="5"/>
      <c r="BA394" s="5"/>
      <c r="BB394" s="5"/>
      <c r="BC394" s="5"/>
      <c r="BD394" s="97"/>
    </row>
    <row r="395" spans="9:56" ht="20.25">
      <c r="I395" s="22"/>
      <c r="J395" s="156" t="s">
        <v>1284</v>
      </c>
      <c r="K395" s="156" t="s">
        <v>1284</v>
      </c>
      <c r="L395" s="22">
        <v>18</v>
      </c>
      <c r="M395" s="22">
        <v>36</v>
      </c>
      <c r="N395" s="22">
        <v>23.9</v>
      </c>
      <c r="O395" s="22">
        <v>-23</v>
      </c>
      <c r="P395" s="22">
        <v>-54</v>
      </c>
      <c r="Q395" s="22">
        <v>-17</v>
      </c>
      <c r="R395" s="22" t="s">
        <v>1285</v>
      </c>
      <c r="S395" s="22" t="s">
        <v>1286</v>
      </c>
      <c r="AI395" s="5"/>
      <c r="AJ395" s="5"/>
      <c r="AK395" s="5"/>
      <c r="AL395" s="5"/>
      <c r="AM395" s="5"/>
      <c r="AN395" s="5"/>
      <c r="AO395" s="5"/>
      <c r="AP395" s="320" t="s">
        <v>3909</v>
      </c>
      <c r="AQ395" s="371" t="str">
        <f>BS118</f>
        <v/>
      </c>
      <c r="AR395" s="325" t="s">
        <v>2782</v>
      </c>
      <c r="AS395" s="326" t="str">
        <f>BS125</f>
        <v/>
      </c>
      <c r="AT395" s="320" t="s">
        <v>2783</v>
      </c>
      <c r="AU395" s="371" t="str">
        <f>CB118</f>
        <v/>
      </c>
      <c r="AV395" s="5"/>
      <c r="AW395" s="5"/>
      <c r="AX395" s="5"/>
      <c r="AY395" s="54"/>
      <c r="AZ395" s="5"/>
      <c r="BA395" s="5"/>
      <c r="BB395" s="5"/>
      <c r="BC395" s="5"/>
      <c r="BD395" s="97"/>
    </row>
    <row r="396" spans="9:56">
      <c r="I396" s="22"/>
      <c r="J396" s="156" t="s">
        <v>1287</v>
      </c>
      <c r="K396" s="156" t="s">
        <v>1287</v>
      </c>
      <c r="L396" s="22">
        <v>17</v>
      </c>
      <c r="M396" s="22">
        <v>57</v>
      </c>
      <c r="N396" s="22">
        <v>4</v>
      </c>
      <c r="O396" s="22">
        <v>-18</v>
      </c>
      <c r="P396" s="22">
        <v>-59</v>
      </c>
      <c r="Q396" s="22">
        <v>0</v>
      </c>
      <c r="R396" s="22" t="s">
        <v>1288</v>
      </c>
      <c r="S396" s="22" t="s">
        <v>1289</v>
      </c>
      <c r="AI396" s="5"/>
      <c r="AJ396" s="5"/>
      <c r="AK396" s="5"/>
      <c r="AL396" s="5"/>
      <c r="AM396" s="5"/>
      <c r="AN396" s="5"/>
      <c r="AO396" s="5"/>
      <c r="AP396" s="320" t="s">
        <v>3870</v>
      </c>
      <c r="AQ396" s="370" t="str">
        <f>BT118</f>
        <v/>
      </c>
      <c r="AR396" s="320"/>
      <c r="AS396" s="320"/>
      <c r="AT396" s="320" t="s">
        <v>2784</v>
      </c>
      <c r="AU396" s="370" t="str">
        <f>CC118</f>
        <v/>
      </c>
      <c r="AV396" s="5"/>
      <c r="AW396" s="5"/>
      <c r="AX396" s="5"/>
      <c r="AY396" s="54"/>
      <c r="AZ396" s="5"/>
      <c r="BA396" s="5"/>
      <c r="BB396" s="5"/>
      <c r="BC396" s="5"/>
      <c r="BD396" s="97"/>
    </row>
    <row r="397" spans="9:56">
      <c r="I397" s="22"/>
      <c r="J397" s="156" t="s">
        <v>1290</v>
      </c>
      <c r="K397" s="156" t="s">
        <v>1290</v>
      </c>
      <c r="L397" s="22">
        <v>18</v>
      </c>
      <c r="M397" s="22">
        <v>16</v>
      </c>
      <c r="N397" s="22">
        <v>4</v>
      </c>
      <c r="O397" s="22">
        <v>-18</v>
      </c>
      <c r="P397" s="22">
        <v>-33</v>
      </c>
      <c r="Q397" s="22">
        <v>0</v>
      </c>
      <c r="R397" s="22" t="s">
        <v>1291</v>
      </c>
      <c r="S397" s="22" t="s">
        <v>1292</v>
      </c>
      <c r="AI397" s="5"/>
      <c r="AJ397" s="5"/>
      <c r="AK397" s="5"/>
      <c r="AL397" s="5"/>
      <c r="AM397" s="5"/>
      <c r="AN397" s="5"/>
      <c r="AO397" s="5"/>
      <c r="AP397" s="320" t="s">
        <v>3910</v>
      </c>
      <c r="AQ397" s="374" t="str">
        <f>BS130</f>
        <v/>
      </c>
      <c r="AR397" s="320"/>
      <c r="AS397" s="320"/>
      <c r="AT397" s="320"/>
      <c r="AU397" s="320"/>
      <c r="AV397" s="5"/>
      <c r="AW397" s="5"/>
      <c r="AX397" s="5"/>
      <c r="AY397" s="54"/>
      <c r="AZ397" s="5"/>
      <c r="BA397" s="5"/>
      <c r="BB397" s="5"/>
      <c r="BC397" s="5"/>
      <c r="BD397" s="97"/>
    </row>
    <row r="398" spans="9:56">
      <c r="I398" s="22"/>
      <c r="J398" s="156" t="s">
        <v>1293</v>
      </c>
      <c r="K398" s="156" t="s">
        <v>1293</v>
      </c>
      <c r="L398" s="22">
        <v>18</v>
      </c>
      <c r="M398" s="22">
        <v>31</v>
      </c>
      <c r="N398" s="22">
        <v>47</v>
      </c>
      <c r="O398" s="22">
        <v>-19</v>
      </c>
      <c r="P398" s="22">
        <v>-7</v>
      </c>
      <c r="Q398" s="22">
        <v>0</v>
      </c>
      <c r="R398" s="22" t="s">
        <v>1294</v>
      </c>
      <c r="S398" s="22" t="s">
        <v>1295</v>
      </c>
      <c r="AI398" s="5"/>
      <c r="AJ398" s="5"/>
      <c r="AK398" s="5"/>
      <c r="AL398" s="5"/>
      <c r="AM398" s="5"/>
      <c r="AN398" s="5"/>
      <c r="AO398" s="5"/>
      <c r="AP398" s="320" t="s">
        <v>3725</v>
      </c>
      <c r="AQ398" s="314" t="s">
        <v>2805</v>
      </c>
      <c r="AR398" s="314" t="s">
        <v>3719</v>
      </c>
      <c r="AS398" s="320"/>
      <c r="AT398" s="314" t="s">
        <v>3717</v>
      </c>
      <c r="AU398" s="314" t="s">
        <v>2805</v>
      </c>
      <c r="AV398" s="5"/>
      <c r="AW398" s="5"/>
      <c r="AX398" s="5"/>
      <c r="AY398" s="54"/>
      <c r="AZ398" s="5"/>
      <c r="BA398" s="5"/>
      <c r="BB398" s="5"/>
      <c r="BC398" s="5"/>
      <c r="BD398" s="97"/>
    </row>
    <row r="399" spans="9:56">
      <c r="I399" s="22"/>
      <c r="J399" s="156" t="s">
        <v>1296</v>
      </c>
      <c r="K399" s="156" t="s">
        <v>1296</v>
      </c>
      <c r="L399" s="22">
        <v>18</v>
      </c>
      <c r="M399" s="22">
        <v>45</v>
      </c>
      <c r="N399" s="22">
        <v>18</v>
      </c>
      <c r="O399" s="22">
        <v>-9</v>
      </c>
      <c r="P399" s="22">
        <v>-23</v>
      </c>
      <c r="Q399" s="22">
        <v>0</v>
      </c>
      <c r="R399" s="22" t="s">
        <v>1297</v>
      </c>
      <c r="S399" s="22" t="s">
        <v>1298</v>
      </c>
      <c r="AI399" s="5"/>
      <c r="AJ399" s="5"/>
      <c r="AK399" s="5"/>
      <c r="AL399" s="5"/>
      <c r="AM399" s="5"/>
      <c r="AN399" s="5"/>
      <c r="AO399" s="5"/>
      <c r="AP399" s="320" t="s">
        <v>3871</v>
      </c>
      <c r="AQ399" s="319" t="str">
        <f>BU118</f>
        <v/>
      </c>
      <c r="AR399" s="321" t="s">
        <v>2789</v>
      </c>
      <c r="AS399" s="322" t="str">
        <f>CB124</f>
        <v/>
      </c>
      <c r="AT399" s="320" t="s">
        <v>2790</v>
      </c>
      <c r="AU399" s="319" t="str">
        <f>CF118</f>
        <v/>
      </c>
      <c r="AV399" s="5"/>
      <c r="AW399" s="5"/>
      <c r="AX399" s="5"/>
      <c r="AY399" s="54"/>
      <c r="AZ399" s="5"/>
      <c r="BA399" s="5"/>
      <c r="BB399" s="5"/>
      <c r="BC399" s="5"/>
      <c r="BD399" s="97"/>
    </row>
    <row r="400" spans="9:56" ht="18.75">
      <c r="I400" s="22"/>
      <c r="J400" s="156" t="s">
        <v>1299</v>
      </c>
      <c r="K400" s="156" t="s">
        <v>1299</v>
      </c>
      <c r="L400" s="22">
        <v>19</v>
      </c>
      <c r="M400" s="22">
        <v>59</v>
      </c>
      <c r="N400" s="22">
        <v>36.4</v>
      </c>
      <c r="O400" s="22">
        <v>22</v>
      </c>
      <c r="P400" s="22">
        <v>43</v>
      </c>
      <c r="Q400" s="22">
        <v>16</v>
      </c>
      <c r="R400" s="22" t="s">
        <v>1300</v>
      </c>
      <c r="S400" s="22" t="s">
        <v>1301</v>
      </c>
      <c r="AI400" s="5"/>
      <c r="AJ400" s="5"/>
      <c r="AK400" s="5"/>
      <c r="AL400" s="5"/>
      <c r="AM400" s="5"/>
      <c r="AN400" s="5"/>
      <c r="AO400" s="5"/>
      <c r="AP400" s="320" t="s">
        <v>3872</v>
      </c>
      <c r="AQ400" s="319" t="str">
        <f>BV118</f>
        <v/>
      </c>
      <c r="AR400" s="323" t="str">
        <f>CB126</f>
        <v/>
      </c>
      <c r="AS400" s="324"/>
      <c r="AT400" s="320" t="s">
        <v>2792</v>
      </c>
      <c r="AU400" s="319" t="str">
        <f>CE118</f>
        <v/>
      </c>
      <c r="AV400" s="5"/>
      <c r="AW400" s="5"/>
      <c r="AX400" s="5"/>
      <c r="AY400" s="54"/>
      <c r="AZ400" s="5"/>
      <c r="BA400" s="5"/>
      <c r="BB400" s="5"/>
      <c r="BC400" s="5"/>
      <c r="BD400" s="97"/>
    </row>
    <row r="401" spans="9:56" ht="20.25">
      <c r="I401" s="22"/>
      <c r="J401" s="156" t="s">
        <v>1302</v>
      </c>
      <c r="K401" s="156" t="s">
        <v>1302</v>
      </c>
      <c r="L401" s="22">
        <v>18</v>
      </c>
      <c r="M401" s="22">
        <v>24</v>
      </c>
      <c r="N401" s="22">
        <v>32.9</v>
      </c>
      <c r="O401" s="22">
        <v>-24</v>
      </c>
      <c r="P401" s="22">
        <v>-52</v>
      </c>
      <c r="Q401" s="22">
        <v>-11</v>
      </c>
      <c r="R401" s="22" t="s">
        <v>1303</v>
      </c>
      <c r="S401" s="22" t="s">
        <v>1304</v>
      </c>
      <c r="AI401" s="5"/>
      <c r="AJ401" s="5"/>
      <c r="AK401" s="5"/>
      <c r="AL401" s="5"/>
      <c r="AM401" s="5"/>
      <c r="AN401" s="5"/>
      <c r="AO401" s="5"/>
      <c r="AP401" s="320" t="s">
        <v>3873</v>
      </c>
      <c r="AQ401" s="372" t="str">
        <f>BW118</f>
        <v/>
      </c>
      <c r="AR401" s="325" t="s">
        <v>2794</v>
      </c>
      <c r="AS401" s="326" t="str">
        <f>CB125</f>
        <v/>
      </c>
      <c r="AT401" s="320" t="s">
        <v>2795</v>
      </c>
      <c r="AU401" s="372" t="str">
        <f>CF118</f>
        <v/>
      </c>
      <c r="AV401" s="5"/>
      <c r="AW401" s="5"/>
      <c r="AX401" s="5"/>
      <c r="AY401" s="54"/>
      <c r="AZ401" s="5"/>
      <c r="BA401" s="5"/>
      <c r="BB401" s="5"/>
      <c r="BC401" s="5"/>
      <c r="BD401" s="97"/>
    </row>
    <row r="402" spans="9:56">
      <c r="I402" s="22"/>
      <c r="J402" s="156" t="s">
        <v>1305</v>
      </c>
      <c r="K402" s="156" t="s">
        <v>1305</v>
      </c>
      <c r="L402" s="22">
        <v>20</v>
      </c>
      <c r="M402" s="22">
        <v>23</v>
      </c>
      <c r="N402" s="22">
        <v>56</v>
      </c>
      <c r="O402" s="22">
        <v>38</v>
      </c>
      <c r="P402" s="22">
        <v>31</v>
      </c>
      <c r="Q402" s="22">
        <v>2</v>
      </c>
      <c r="R402" s="22" t="s">
        <v>1306</v>
      </c>
      <c r="S402" s="22" t="s">
        <v>1307</v>
      </c>
      <c r="AI402" s="5"/>
      <c r="AJ402" s="5"/>
      <c r="AK402" s="5"/>
      <c r="AL402" s="5"/>
      <c r="AM402" s="5"/>
      <c r="AN402" s="5"/>
      <c r="AO402" s="5"/>
      <c r="AP402" s="320" t="s">
        <v>3874</v>
      </c>
      <c r="AQ402" s="370" t="str">
        <f>BX118</f>
        <v/>
      </c>
      <c r="AR402" s="320" t="s">
        <v>3260</v>
      </c>
      <c r="AS402" s="320"/>
      <c r="AT402" s="320" t="s">
        <v>2797</v>
      </c>
      <c r="AU402" s="370" t="str">
        <f>CG118</f>
        <v/>
      </c>
      <c r="AV402" s="5"/>
      <c r="AW402" s="5"/>
      <c r="AX402" s="5"/>
      <c r="AY402" s="54"/>
      <c r="AZ402" s="5"/>
      <c r="BA402" s="5"/>
      <c r="BB402" s="5"/>
      <c r="BC402" s="5"/>
      <c r="BD402" s="97"/>
    </row>
    <row r="403" spans="9:56">
      <c r="I403" s="22"/>
      <c r="J403" s="156" t="s">
        <v>1308</v>
      </c>
      <c r="K403" s="156" t="s">
        <v>1308</v>
      </c>
      <c r="L403" s="22">
        <v>21</v>
      </c>
      <c r="M403" s="22">
        <v>40</v>
      </c>
      <c r="N403" s="22">
        <v>22.1</v>
      </c>
      <c r="O403" s="22">
        <v>-23</v>
      </c>
      <c r="P403" s="22">
        <v>-10</v>
      </c>
      <c r="Q403" s="22">
        <v>-47</v>
      </c>
      <c r="R403" s="22" t="s">
        <v>1309</v>
      </c>
      <c r="S403" s="22" t="s">
        <v>1310</v>
      </c>
      <c r="AI403" s="5"/>
      <c r="AJ403" s="5"/>
      <c r="AK403" s="5"/>
      <c r="AL403" s="5"/>
      <c r="AM403" s="5"/>
      <c r="AN403" s="5"/>
      <c r="AO403" s="5"/>
      <c r="AP403" s="55" t="str">
        <f>BS119</f>
        <v/>
      </c>
      <c r="AQ403" s="56"/>
      <c r="AR403" s="317" t="s">
        <v>2798</v>
      </c>
      <c r="AS403" s="504"/>
      <c r="AT403" s="55" t="str">
        <f>CB119</f>
        <v/>
      </c>
      <c r="AU403" s="56"/>
      <c r="AV403" s="5"/>
      <c r="AW403" s="5"/>
      <c r="AX403" s="5"/>
      <c r="AY403" s="54"/>
      <c r="AZ403" s="5"/>
      <c r="BA403" s="5"/>
      <c r="BB403" s="5"/>
      <c r="BC403" s="5"/>
      <c r="BD403" s="97"/>
    </row>
    <row r="404" spans="9:56">
      <c r="I404" s="22"/>
      <c r="J404" s="156" t="s">
        <v>1311</v>
      </c>
      <c r="K404" s="156" t="s">
        <v>1311</v>
      </c>
      <c r="L404" s="22">
        <v>0</v>
      </c>
      <c r="M404" s="22">
        <v>42</v>
      </c>
      <c r="N404" s="22">
        <v>44.3</v>
      </c>
      <c r="O404" s="22">
        <v>41</v>
      </c>
      <c r="P404" s="22">
        <v>16</v>
      </c>
      <c r="Q404" s="22">
        <v>8</v>
      </c>
      <c r="R404" s="22" t="s">
        <v>1312</v>
      </c>
      <c r="S404" s="22" t="s">
        <v>1313</v>
      </c>
      <c r="AI404" s="5"/>
      <c r="AJ404" s="5"/>
      <c r="AK404" s="5"/>
      <c r="AL404" s="5"/>
      <c r="AM404" s="5"/>
      <c r="AN404" s="5"/>
      <c r="AO404" s="5"/>
      <c r="AP404" s="59" t="str">
        <f>BS120</f>
        <v/>
      </c>
      <c r="AQ404" s="52"/>
      <c r="AR404" s="318" t="s">
        <v>2799</v>
      </c>
      <c r="AS404" s="504"/>
      <c r="AT404" s="59" t="str">
        <f>CB120</f>
        <v/>
      </c>
      <c r="AU404" s="52"/>
      <c r="AV404" s="5"/>
      <c r="AW404" s="5"/>
      <c r="AX404" s="5"/>
      <c r="AY404" s="54"/>
      <c r="AZ404" s="5"/>
      <c r="BA404" s="5"/>
      <c r="BB404" s="5"/>
      <c r="BC404" s="5"/>
      <c r="BD404" s="97"/>
    </row>
    <row r="405" spans="9:56">
      <c r="I405" s="22"/>
      <c r="J405" s="156" t="s">
        <v>1314</v>
      </c>
      <c r="K405" s="156" t="s">
        <v>1314</v>
      </c>
      <c r="L405" s="22">
        <v>1</v>
      </c>
      <c r="M405" s="22">
        <v>33</v>
      </c>
      <c r="N405" s="22">
        <v>50.9</v>
      </c>
      <c r="O405" s="22">
        <v>30</v>
      </c>
      <c r="P405" s="22">
        <v>39</v>
      </c>
      <c r="Q405" s="22">
        <v>36</v>
      </c>
      <c r="R405" s="22" t="s">
        <v>1315</v>
      </c>
      <c r="S405" s="22" t="s">
        <v>1316</v>
      </c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348" t="s">
        <v>2800</v>
      </c>
      <c r="AT405" s="56"/>
      <c r="AU405" s="56"/>
      <c r="AV405" s="56"/>
      <c r="AW405" s="56"/>
      <c r="AX405" s="56"/>
      <c r="AY405" s="62"/>
      <c r="AZ405" s="5"/>
      <c r="BA405" s="5"/>
      <c r="BB405" s="5"/>
      <c r="BC405" s="5"/>
      <c r="BD405" s="97"/>
    </row>
    <row r="406" spans="9:56">
      <c r="I406" s="22"/>
      <c r="J406" s="156" t="s">
        <v>1317</v>
      </c>
      <c r="K406" s="156" t="s">
        <v>1317</v>
      </c>
      <c r="L406" s="22">
        <v>6</v>
      </c>
      <c r="M406" s="22">
        <v>8</v>
      </c>
      <c r="N406" s="22">
        <v>24</v>
      </c>
      <c r="O406" s="22">
        <v>24</v>
      </c>
      <c r="P406" s="22">
        <v>20</v>
      </c>
      <c r="Q406" s="22">
        <v>0</v>
      </c>
      <c r="R406" s="22" t="s">
        <v>1318</v>
      </c>
      <c r="S406" s="22" t="s">
        <v>1319</v>
      </c>
      <c r="AI406" s="3"/>
      <c r="AJ406" s="3"/>
      <c r="AK406" s="3"/>
      <c r="AL406" s="3"/>
      <c r="AM406" s="3"/>
      <c r="AN406" s="3"/>
      <c r="AO406" s="3"/>
      <c r="AP406" s="501" t="s">
        <v>3709</v>
      </c>
      <c r="AQ406" s="505" t="str">
        <f>BS146</f>
        <v/>
      </c>
      <c r="AR406" s="347"/>
      <c r="AS406" s="347"/>
      <c r="AT406" s="347"/>
      <c r="AU406" s="347"/>
      <c r="AV406" s="3"/>
      <c r="AW406" s="3"/>
      <c r="AX406" s="3"/>
      <c r="AY406" s="3"/>
      <c r="AZ406" s="3"/>
      <c r="BA406" s="3"/>
      <c r="BB406" s="3"/>
      <c r="BC406" s="3"/>
      <c r="BD406" s="97"/>
    </row>
    <row r="407" spans="9:56" ht="20.25">
      <c r="I407" s="22"/>
      <c r="J407" s="156" t="s">
        <v>1320</v>
      </c>
      <c r="K407" s="156" t="s">
        <v>1320</v>
      </c>
      <c r="L407" s="22">
        <v>5</v>
      </c>
      <c r="M407" s="22">
        <v>36</v>
      </c>
      <c r="N407" s="22">
        <v>18</v>
      </c>
      <c r="O407" s="22">
        <v>34</v>
      </c>
      <c r="P407" s="22">
        <v>8</v>
      </c>
      <c r="Q407" s="22">
        <v>2</v>
      </c>
      <c r="R407" s="22" t="s">
        <v>1321</v>
      </c>
      <c r="S407" s="22" t="s">
        <v>1322</v>
      </c>
      <c r="AI407" s="3"/>
      <c r="AJ407" s="3"/>
      <c r="AK407" s="3"/>
      <c r="AL407" s="3"/>
      <c r="AM407" s="3"/>
      <c r="AN407" s="3"/>
      <c r="AO407" s="3"/>
      <c r="AP407" s="354"/>
      <c r="AQ407" s="349" t="str">
        <f>BS145</f>
        <v/>
      </c>
      <c r="AR407" s="502" t="str">
        <f>BS143</f>
        <v/>
      </c>
      <c r="AS407" s="503" t="str">
        <f>BS144</f>
        <v/>
      </c>
      <c r="AT407" s="501"/>
      <c r="AU407" s="347"/>
      <c r="AV407" s="3"/>
      <c r="AW407" s="3"/>
      <c r="AX407" s="3"/>
      <c r="AY407" s="3"/>
      <c r="AZ407" s="3"/>
      <c r="BA407" s="3"/>
      <c r="BB407" s="3"/>
      <c r="BC407" s="3"/>
      <c r="BD407" s="97"/>
    </row>
    <row r="408" spans="9:56">
      <c r="I408" s="22"/>
      <c r="J408" s="156" t="s">
        <v>1323</v>
      </c>
      <c r="K408" s="156" t="s">
        <v>1323</v>
      </c>
      <c r="L408" s="22">
        <v>5</v>
      </c>
      <c r="M408" s="22">
        <v>52</v>
      </c>
      <c r="N408" s="22">
        <v>18</v>
      </c>
      <c r="O408" s="22">
        <v>32</v>
      </c>
      <c r="P408" s="22">
        <v>33</v>
      </c>
      <c r="Q408" s="22">
        <v>1</v>
      </c>
      <c r="R408" s="22" t="s">
        <v>1324</v>
      </c>
      <c r="S408" s="22" t="s">
        <v>1325</v>
      </c>
      <c r="AI408" s="3"/>
      <c r="AJ408" s="3"/>
      <c r="AK408" s="3"/>
      <c r="AL408" s="3"/>
      <c r="AM408" s="3"/>
      <c r="AN408" s="3"/>
      <c r="AO408" s="3"/>
      <c r="AP408" s="348" t="s">
        <v>2800</v>
      </c>
      <c r="AQ408" s="3"/>
      <c r="AR408" s="348"/>
      <c r="AS408" s="348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97"/>
    </row>
    <row r="409" spans="9:56">
      <c r="I409" s="22"/>
      <c r="J409" s="156" t="s">
        <v>1326</v>
      </c>
      <c r="K409" s="156" t="s">
        <v>1326</v>
      </c>
      <c r="L409" s="22">
        <v>5</v>
      </c>
      <c r="M409" s="22">
        <v>28</v>
      </c>
      <c r="N409" s="22">
        <v>43</v>
      </c>
      <c r="O409" s="22">
        <v>35</v>
      </c>
      <c r="P409" s="22">
        <v>51</v>
      </c>
      <c r="Q409" s="22">
        <v>1</v>
      </c>
      <c r="R409" s="22" t="s">
        <v>1327</v>
      </c>
      <c r="S409" s="22" t="s">
        <v>1328</v>
      </c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97"/>
    </row>
    <row r="410" spans="9:56">
      <c r="I410" s="22"/>
      <c r="J410" s="156" t="s">
        <v>1329</v>
      </c>
      <c r="K410" s="156" t="s">
        <v>1329</v>
      </c>
      <c r="L410" s="22">
        <v>21</v>
      </c>
      <c r="M410" s="22">
        <v>31</v>
      </c>
      <c r="N410" s="22">
        <v>48</v>
      </c>
      <c r="O410" s="22">
        <v>48</v>
      </c>
      <c r="P410" s="22">
        <v>26</v>
      </c>
      <c r="Q410" s="22">
        <v>0</v>
      </c>
      <c r="R410" s="22" t="s">
        <v>1330</v>
      </c>
      <c r="S410" s="22" t="s">
        <v>1331</v>
      </c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97"/>
    </row>
    <row r="411" spans="9:56">
      <c r="I411" s="22"/>
      <c r="J411" s="156" t="s">
        <v>1332</v>
      </c>
      <c r="K411" s="156" t="s">
        <v>1332</v>
      </c>
      <c r="L411" s="22">
        <v>6</v>
      </c>
      <c r="M411" s="22">
        <v>46</v>
      </c>
      <c r="N411" s="22">
        <v>1</v>
      </c>
      <c r="O411" s="22">
        <v>-20</v>
      </c>
      <c r="P411" s="22">
        <v>-45</v>
      </c>
      <c r="Q411" s="22">
        <v>-2</v>
      </c>
      <c r="R411" s="22" t="s">
        <v>1333</v>
      </c>
      <c r="S411" s="22" t="s">
        <v>1334</v>
      </c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97"/>
    </row>
    <row r="412" spans="9:56">
      <c r="I412" s="22"/>
      <c r="J412" s="156" t="s">
        <v>1335</v>
      </c>
      <c r="K412" s="156" t="s">
        <v>1335</v>
      </c>
      <c r="L412" s="22">
        <v>5</v>
      </c>
      <c r="M412" s="22">
        <v>35</v>
      </c>
      <c r="N412" s="22">
        <v>17.3</v>
      </c>
      <c r="O412" s="22">
        <v>-5</v>
      </c>
      <c r="P412" s="22">
        <v>-23</v>
      </c>
      <c r="Q412" s="22">
        <v>-28</v>
      </c>
      <c r="R412" s="22" t="s">
        <v>1336</v>
      </c>
      <c r="S412" s="22" t="s">
        <v>1337</v>
      </c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97"/>
    </row>
    <row r="413" spans="9:56">
      <c r="I413" s="22"/>
      <c r="J413" s="156" t="s">
        <v>1338</v>
      </c>
      <c r="K413" s="156" t="s">
        <v>1338</v>
      </c>
      <c r="L413" s="22">
        <v>8</v>
      </c>
      <c r="M413" s="22">
        <v>40</v>
      </c>
      <c r="N413" s="22">
        <v>24</v>
      </c>
      <c r="O413" s="22">
        <v>19</v>
      </c>
      <c r="P413" s="22">
        <v>0</v>
      </c>
      <c r="Q413" s="22">
        <v>21</v>
      </c>
      <c r="R413" s="22" t="s">
        <v>1339</v>
      </c>
      <c r="S413" s="22" t="s">
        <v>1340</v>
      </c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97"/>
    </row>
    <row r="414" spans="9:56">
      <c r="I414" s="22"/>
      <c r="J414" s="156" t="s">
        <v>1341</v>
      </c>
      <c r="K414" s="156" t="s">
        <v>1341</v>
      </c>
      <c r="L414" s="22">
        <v>7</v>
      </c>
      <c r="M414" s="22">
        <v>41</v>
      </c>
      <c r="N414" s="22">
        <v>46</v>
      </c>
      <c r="O414" s="22">
        <v>-14</v>
      </c>
      <c r="P414" s="22">
        <v>-48</v>
      </c>
      <c r="Q414" s="22">
        <v>-3</v>
      </c>
      <c r="R414" s="22" t="s">
        <v>1342</v>
      </c>
      <c r="S414" s="22" t="s">
        <v>1343</v>
      </c>
      <c r="AI414" s="5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97"/>
    </row>
    <row r="415" spans="9:56">
      <c r="I415" s="22"/>
      <c r="J415" s="156" t="s">
        <v>1344</v>
      </c>
      <c r="K415" s="156" t="s">
        <v>1344</v>
      </c>
      <c r="L415" s="22">
        <v>7</v>
      </c>
      <c r="M415" s="22">
        <v>36</v>
      </c>
      <c r="N415" s="22">
        <v>35</v>
      </c>
      <c r="O415" s="22">
        <v>-14</v>
      </c>
      <c r="P415" s="22">
        <v>-29</v>
      </c>
      <c r="Q415" s="22">
        <v>0</v>
      </c>
      <c r="R415" s="22" t="s">
        <v>1345</v>
      </c>
      <c r="S415" s="22" t="s">
        <v>1346</v>
      </c>
      <c r="AI415" s="5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97"/>
    </row>
    <row r="416" spans="9:56">
      <c r="I416" s="22"/>
      <c r="J416" s="156" t="s">
        <v>1347</v>
      </c>
      <c r="K416" s="156" t="s">
        <v>1347</v>
      </c>
      <c r="L416" s="22">
        <v>8</v>
      </c>
      <c r="M416" s="22">
        <v>13</v>
      </c>
      <c r="N416" s="22">
        <v>43</v>
      </c>
      <c r="O416" s="22">
        <v>-5</v>
      </c>
      <c r="P416" s="22">
        <v>-45</v>
      </c>
      <c r="Q416" s="22">
        <v>0</v>
      </c>
      <c r="R416" s="22" t="s">
        <v>1348</v>
      </c>
      <c r="S416" s="22" t="s">
        <v>1349</v>
      </c>
      <c r="AI416" s="5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97"/>
    </row>
    <row r="417" spans="9:56">
      <c r="I417" s="22"/>
      <c r="J417" s="156" t="s">
        <v>1350</v>
      </c>
      <c r="K417" s="156" t="s">
        <v>1350</v>
      </c>
      <c r="L417" s="22">
        <v>12</v>
      </c>
      <c r="M417" s="22">
        <v>29</v>
      </c>
      <c r="N417" s="22">
        <v>46.8</v>
      </c>
      <c r="O417" s="22">
        <v>8</v>
      </c>
      <c r="P417" s="22">
        <v>0</v>
      </c>
      <c r="Q417" s="22">
        <v>1</v>
      </c>
      <c r="R417" s="22" t="s">
        <v>1351</v>
      </c>
      <c r="S417" s="22" t="s">
        <v>1352</v>
      </c>
      <c r="AI417" s="5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97"/>
    </row>
    <row r="418" spans="9:56">
      <c r="I418" s="22"/>
      <c r="J418" s="156" t="s">
        <v>1353</v>
      </c>
      <c r="K418" s="156" t="s">
        <v>1353</v>
      </c>
      <c r="L418" s="22">
        <v>7</v>
      </c>
      <c r="M418" s="22">
        <v>2</v>
      </c>
      <c r="N418" s="22">
        <v>47.5</v>
      </c>
      <c r="O418" s="22">
        <v>-8</v>
      </c>
      <c r="P418" s="22">
        <v>-20</v>
      </c>
      <c r="Q418" s="22">
        <v>-16</v>
      </c>
      <c r="R418" s="22" t="s">
        <v>1354</v>
      </c>
      <c r="S418" s="22" t="s">
        <v>1355</v>
      </c>
      <c r="AI418" s="50"/>
      <c r="AJ418" s="50"/>
      <c r="AK418" s="50"/>
      <c r="AL418" s="50"/>
      <c r="AM418" s="50"/>
      <c r="AN418" s="50"/>
      <c r="AO418" s="50"/>
      <c r="AP418" s="63"/>
      <c r="AQ418" s="63"/>
      <c r="AR418" s="63"/>
      <c r="AS418" s="50"/>
      <c r="AT418" s="50"/>
      <c r="AU418" s="50"/>
      <c r="AV418" s="50"/>
      <c r="AW418" s="50"/>
      <c r="AX418" s="50"/>
      <c r="AY418" s="50"/>
      <c r="AZ418" s="5"/>
      <c r="BA418" s="5"/>
      <c r="BB418" s="5"/>
      <c r="BC418" s="5"/>
      <c r="BD418" s="97"/>
    </row>
    <row r="419" spans="9:56">
      <c r="I419" s="35"/>
      <c r="J419" s="156" t="s">
        <v>1356</v>
      </c>
      <c r="K419" s="156" t="s">
        <v>1356</v>
      </c>
      <c r="L419" s="35">
        <v>13</v>
      </c>
      <c r="M419" s="35">
        <v>29</v>
      </c>
      <c r="N419" s="35">
        <v>52.7</v>
      </c>
      <c r="O419" s="35">
        <v>47</v>
      </c>
      <c r="P419" s="35">
        <v>11</v>
      </c>
      <c r="Q419" s="35">
        <v>43</v>
      </c>
      <c r="R419" s="22" t="s">
        <v>1357</v>
      </c>
      <c r="S419" s="22" t="s">
        <v>1358</v>
      </c>
      <c r="AI419" s="50"/>
      <c r="AJ419" s="50"/>
      <c r="AK419" s="50"/>
      <c r="AL419" s="50"/>
      <c r="AM419" s="50"/>
      <c r="AN419" s="50"/>
      <c r="AO419" s="50"/>
      <c r="AP419" s="50"/>
      <c r="AQ419" s="50"/>
      <c r="AR419" s="50"/>
      <c r="AS419" s="50"/>
      <c r="AT419" s="50"/>
      <c r="AU419" s="50"/>
      <c r="AV419" s="50"/>
      <c r="AW419" s="50"/>
      <c r="AX419" s="50"/>
      <c r="AY419" s="50"/>
      <c r="AZ419" s="5"/>
      <c r="BA419" s="5"/>
      <c r="BB419" s="5"/>
      <c r="BC419" s="5"/>
      <c r="BD419" s="97"/>
    </row>
    <row r="420" spans="9:56">
      <c r="I420" s="35"/>
      <c r="J420" s="156" t="s">
        <v>1359</v>
      </c>
      <c r="K420" s="156" t="s">
        <v>1359</v>
      </c>
      <c r="L420" s="35">
        <v>13</v>
      </c>
      <c r="M420" s="35">
        <v>12</v>
      </c>
      <c r="N420" s="35">
        <v>55.2</v>
      </c>
      <c r="O420" s="35">
        <v>18</v>
      </c>
      <c r="P420" s="35">
        <v>10</v>
      </c>
      <c r="Q420" s="35">
        <v>5</v>
      </c>
      <c r="R420" s="22" t="s">
        <v>1360</v>
      </c>
      <c r="S420" s="22" t="s">
        <v>1361</v>
      </c>
      <c r="AI420" s="50"/>
      <c r="AJ420" s="50"/>
      <c r="AK420" s="50"/>
      <c r="AL420" s="50"/>
      <c r="AM420" s="50"/>
      <c r="AN420" s="50"/>
      <c r="AO420" s="50"/>
      <c r="AP420" s="50"/>
      <c r="AQ420" s="50"/>
      <c r="AR420" s="50"/>
      <c r="AS420" s="50"/>
      <c r="AT420" s="50"/>
      <c r="AU420" s="50"/>
      <c r="AV420" s="50"/>
      <c r="AW420" s="50"/>
      <c r="AX420" s="50"/>
      <c r="AY420" s="50"/>
      <c r="AZ420" s="50"/>
      <c r="BA420" s="50"/>
      <c r="BB420" s="50"/>
      <c r="BC420" s="50"/>
      <c r="BD420" s="97"/>
    </row>
    <row r="421" spans="9:56">
      <c r="I421" s="35"/>
      <c r="J421" s="156" t="s">
        <v>1362</v>
      </c>
      <c r="K421" s="156" t="s">
        <v>1362</v>
      </c>
      <c r="L421" s="35">
        <v>18</v>
      </c>
      <c r="M421" s="35">
        <v>55</v>
      </c>
      <c r="N421" s="35">
        <v>3.3</v>
      </c>
      <c r="O421" s="35">
        <v>-30</v>
      </c>
      <c r="P421" s="35">
        <v>-28</v>
      </c>
      <c r="Q421" s="35">
        <v>-47</v>
      </c>
      <c r="R421" s="22" t="s">
        <v>1363</v>
      </c>
      <c r="S421" s="22" t="s">
        <v>1364</v>
      </c>
      <c r="AI421" s="50"/>
      <c r="AJ421" s="50"/>
      <c r="AK421" s="50"/>
      <c r="AL421" s="50"/>
      <c r="AM421" s="50"/>
      <c r="AN421" s="50"/>
      <c r="AO421" s="50"/>
      <c r="AP421" s="50"/>
      <c r="AQ421" s="50"/>
      <c r="AR421" s="50"/>
      <c r="AS421" s="50"/>
      <c r="AT421" s="50"/>
      <c r="AU421" s="50"/>
      <c r="AV421" s="50"/>
      <c r="AW421" s="50"/>
      <c r="AX421" s="50"/>
      <c r="AY421" s="50"/>
      <c r="AZ421" s="50"/>
      <c r="BA421" s="50"/>
      <c r="BB421" s="50"/>
      <c r="BC421" s="50"/>
      <c r="BD421" s="97"/>
    </row>
    <row r="422" spans="9:56">
      <c r="I422" s="35"/>
      <c r="J422" s="156" t="s">
        <v>1365</v>
      </c>
      <c r="K422" s="156" t="s">
        <v>1365</v>
      </c>
      <c r="L422" s="35">
        <v>19</v>
      </c>
      <c r="M422" s="35">
        <v>39</v>
      </c>
      <c r="N422" s="35">
        <v>59.7</v>
      </c>
      <c r="O422" s="35">
        <v>-30</v>
      </c>
      <c r="P422" s="35">
        <v>-57</v>
      </c>
      <c r="Q422" s="35">
        <v>-53</v>
      </c>
      <c r="R422" s="22" t="s">
        <v>1366</v>
      </c>
      <c r="S422" s="22" t="s">
        <v>1367</v>
      </c>
      <c r="AI422" s="50"/>
      <c r="AJ422" s="50"/>
      <c r="AK422" s="50"/>
      <c r="AL422" s="50"/>
      <c r="AM422" s="50"/>
      <c r="AN422" s="50"/>
      <c r="AO422" s="50"/>
      <c r="AP422" s="50"/>
      <c r="AQ422" s="50"/>
      <c r="AR422" s="50"/>
      <c r="AS422" s="50"/>
      <c r="AT422" s="50"/>
      <c r="AU422" s="50"/>
      <c r="AV422" s="50"/>
      <c r="AW422" s="50"/>
      <c r="AX422" s="50"/>
      <c r="AY422" s="50"/>
      <c r="AZ422" s="50"/>
      <c r="BA422" s="50"/>
      <c r="BB422" s="50"/>
      <c r="BC422" s="50"/>
      <c r="BD422" s="97"/>
    </row>
    <row r="423" spans="9:56">
      <c r="I423" s="35"/>
      <c r="J423" s="156" t="s">
        <v>1368</v>
      </c>
      <c r="K423" s="156" t="s">
        <v>1368</v>
      </c>
      <c r="L423" s="35">
        <v>19</v>
      </c>
      <c r="M423" s="35">
        <v>16</v>
      </c>
      <c r="N423" s="35">
        <v>35.6</v>
      </c>
      <c r="O423" s="35">
        <v>30</v>
      </c>
      <c r="P423" s="35">
        <v>11</v>
      </c>
      <c r="Q423" s="35">
        <v>0</v>
      </c>
      <c r="R423" s="22" t="s">
        <v>1369</v>
      </c>
      <c r="S423" s="22" t="s">
        <v>1370</v>
      </c>
      <c r="AI423" s="50"/>
      <c r="AJ423" s="50"/>
      <c r="AK423" s="50"/>
      <c r="AL423" s="50"/>
      <c r="AM423" s="50"/>
      <c r="AN423" s="50"/>
      <c r="AO423" s="50"/>
      <c r="AP423" s="50"/>
      <c r="AQ423" s="50"/>
      <c r="AR423" s="50"/>
      <c r="AS423" s="50"/>
      <c r="AT423" s="50"/>
      <c r="AU423" s="50"/>
      <c r="AV423" s="50"/>
      <c r="AW423" s="50"/>
      <c r="AX423" s="50"/>
      <c r="AY423" s="50"/>
      <c r="AZ423" s="50"/>
      <c r="BA423" s="50"/>
      <c r="BB423" s="50"/>
      <c r="BC423" s="50"/>
      <c r="BD423" s="97"/>
    </row>
    <row r="424" spans="9:56">
      <c r="I424" s="35"/>
      <c r="J424" s="156" t="s">
        <v>1371</v>
      </c>
      <c r="K424" s="156" t="s">
        <v>1371</v>
      </c>
      <c r="L424" s="35">
        <v>18</v>
      </c>
      <c r="M424" s="35">
        <v>53</v>
      </c>
      <c r="N424" s="35">
        <v>35.1</v>
      </c>
      <c r="O424" s="35">
        <v>33</v>
      </c>
      <c r="P424" s="35">
        <v>1</v>
      </c>
      <c r="Q424" s="35">
        <v>45</v>
      </c>
      <c r="R424" s="22" t="s">
        <v>3209</v>
      </c>
      <c r="S424" s="22" t="s">
        <v>3210</v>
      </c>
      <c r="AI424" s="50"/>
      <c r="AJ424" s="50"/>
      <c r="AK424" s="50"/>
      <c r="AL424" s="50"/>
      <c r="AM424" s="50"/>
      <c r="AN424" s="50"/>
      <c r="AO424" s="50"/>
      <c r="AP424" s="50"/>
      <c r="AQ424" s="50"/>
      <c r="AR424" s="50"/>
      <c r="AS424" s="50"/>
      <c r="AT424" s="50"/>
      <c r="AU424" s="50"/>
      <c r="AV424" s="50"/>
      <c r="AW424" s="50"/>
      <c r="AX424" s="50"/>
      <c r="AY424" s="50"/>
      <c r="AZ424" s="50"/>
      <c r="BA424" s="50"/>
      <c r="BB424" s="50"/>
      <c r="BC424" s="50"/>
      <c r="BD424" s="97"/>
    </row>
    <row r="425" spans="9:56">
      <c r="I425" s="35"/>
      <c r="J425" s="156" t="s">
        <v>1372</v>
      </c>
      <c r="K425" s="156" t="s">
        <v>1372</v>
      </c>
      <c r="L425" s="35">
        <v>12</v>
      </c>
      <c r="M425" s="35">
        <v>37</v>
      </c>
      <c r="N425" s="35">
        <v>43.6</v>
      </c>
      <c r="O425" s="35">
        <v>11</v>
      </c>
      <c r="P425" s="35">
        <v>49</v>
      </c>
      <c r="Q425" s="35">
        <v>5</v>
      </c>
      <c r="R425" s="22" t="s">
        <v>1373</v>
      </c>
      <c r="S425" s="22" t="s">
        <v>1374</v>
      </c>
      <c r="AI425" s="50"/>
      <c r="AJ425" s="50"/>
      <c r="AK425" s="50"/>
      <c r="AL425" s="50"/>
      <c r="AM425" s="50"/>
      <c r="AN425" s="50"/>
      <c r="AO425" s="50"/>
      <c r="AP425" s="50"/>
      <c r="AQ425" s="50"/>
      <c r="AR425" s="50"/>
      <c r="AS425" s="50"/>
      <c r="AT425" s="50"/>
      <c r="AU425" s="50"/>
      <c r="AV425" s="50"/>
      <c r="AW425" s="50"/>
      <c r="AX425" s="50"/>
      <c r="AY425" s="50"/>
      <c r="AZ425" s="50"/>
      <c r="BA425" s="50"/>
      <c r="BB425" s="50"/>
      <c r="BC425" s="50"/>
      <c r="BD425" s="97"/>
    </row>
    <row r="426" spans="9:56">
      <c r="I426" s="35"/>
      <c r="J426" s="156" t="s">
        <v>1375</v>
      </c>
      <c r="K426" s="156" t="s">
        <v>1375</v>
      </c>
      <c r="L426" s="35">
        <v>12</v>
      </c>
      <c r="M426" s="35">
        <v>42</v>
      </c>
      <c r="N426" s="35">
        <v>2.2999999999999998</v>
      </c>
      <c r="O426" s="35">
        <v>11</v>
      </c>
      <c r="P426" s="35">
        <v>38</v>
      </c>
      <c r="Q426" s="35">
        <v>49</v>
      </c>
      <c r="R426" s="22" t="s">
        <v>1376</v>
      </c>
      <c r="S426" s="22" t="s">
        <v>1377</v>
      </c>
      <c r="AI426" s="50"/>
      <c r="AJ426" s="50"/>
      <c r="AK426" s="50"/>
      <c r="AL426" s="50"/>
      <c r="AM426" s="50"/>
      <c r="AN426" s="50"/>
      <c r="AO426" s="50"/>
      <c r="AP426" s="50"/>
      <c r="AQ426" s="50"/>
      <c r="AR426" s="50"/>
      <c r="AS426" s="50"/>
      <c r="AT426" s="50"/>
      <c r="AU426" s="50"/>
      <c r="AV426" s="50"/>
      <c r="AW426" s="50"/>
      <c r="AX426" s="50"/>
      <c r="AY426" s="50"/>
      <c r="AZ426" s="50"/>
      <c r="BA426" s="50"/>
      <c r="BB426" s="50"/>
      <c r="BC426" s="50"/>
      <c r="BD426" s="97"/>
    </row>
    <row r="427" spans="9:56">
      <c r="I427" s="35"/>
      <c r="J427" s="156" t="s">
        <v>1378</v>
      </c>
      <c r="K427" s="156" t="s">
        <v>1378</v>
      </c>
      <c r="L427" s="35">
        <v>12</v>
      </c>
      <c r="M427" s="35">
        <v>43</v>
      </c>
      <c r="N427" s="35">
        <v>40</v>
      </c>
      <c r="O427" s="35">
        <v>11</v>
      </c>
      <c r="P427" s="35">
        <v>33</v>
      </c>
      <c r="Q427" s="35">
        <v>9</v>
      </c>
      <c r="R427" s="22" t="s">
        <v>1379</v>
      </c>
      <c r="S427" s="22" t="s">
        <v>1380</v>
      </c>
      <c r="AI427" s="50"/>
      <c r="AJ427" s="50"/>
      <c r="AK427" s="50"/>
      <c r="AL427" s="50"/>
      <c r="AM427" s="50"/>
      <c r="AN427" s="50"/>
      <c r="AO427" s="50"/>
      <c r="AP427" s="57"/>
      <c r="AQ427" s="57"/>
      <c r="AR427" s="57"/>
      <c r="AS427" s="57"/>
      <c r="AT427" s="57"/>
      <c r="AU427" s="57"/>
      <c r="AV427" s="50"/>
      <c r="AW427" s="50"/>
      <c r="AX427" s="50"/>
      <c r="AY427" s="50"/>
      <c r="AZ427" s="50"/>
      <c r="BA427" s="50"/>
      <c r="BB427" s="50"/>
      <c r="BC427" s="50"/>
      <c r="BD427" s="97"/>
    </row>
    <row r="428" spans="9:56">
      <c r="I428" s="35"/>
      <c r="J428" s="156" t="s">
        <v>1381</v>
      </c>
      <c r="K428" s="156" t="s">
        <v>1381</v>
      </c>
      <c r="L428" s="35">
        <v>12</v>
      </c>
      <c r="M428" s="35">
        <v>21</v>
      </c>
      <c r="N428" s="35">
        <v>55</v>
      </c>
      <c r="O428" s="35">
        <v>4</v>
      </c>
      <c r="P428" s="35">
        <v>28</v>
      </c>
      <c r="Q428" s="35">
        <v>25</v>
      </c>
      <c r="R428" s="22" t="s">
        <v>1382</v>
      </c>
      <c r="S428" s="22" t="s">
        <v>1383</v>
      </c>
      <c r="AI428" s="50"/>
      <c r="AJ428" s="50"/>
      <c r="AK428" s="50"/>
      <c r="AL428" s="50"/>
      <c r="AM428" s="50"/>
      <c r="AN428" s="51"/>
      <c r="AO428" s="51"/>
      <c r="AP428" s="64"/>
      <c r="AQ428" s="64"/>
      <c r="AR428" s="65"/>
      <c r="AS428" s="65"/>
      <c r="AT428" s="64"/>
      <c r="AU428" s="64"/>
      <c r="AV428" s="51"/>
      <c r="AW428" s="50"/>
      <c r="AX428" s="50"/>
      <c r="AY428" s="50"/>
      <c r="AZ428" s="50"/>
      <c r="BA428" s="50"/>
      <c r="BB428" s="50"/>
      <c r="BC428" s="50"/>
      <c r="BD428" s="97"/>
    </row>
    <row r="429" spans="9:56">
      <c r="I429" s="35"/>
      <c r="J429" s="156" t="s">
        <v>1384</v>
      </c>
      <c r="K429" s="156" t="s">
        <v>1384</v>
      </c>
      <c r="L429" s="35">
        <v>17</v>
      </c>
      <c r="M429" s="35">
        <v>1</v>
      </c>
      <c r="N429" s="35">
        <v>12.6</v>
      </c>
      <c r="O429" s="35">
        <v>-30</v>
      </c>
      <c r="P429" s="35">
        <v>-6</v>
      </c>
      <c r="Q429" s="35">
        <v>-44</v>
      </c>
      <c r="R429" s="22" t="s">
        <v>1385</v>
      </c>
      <c r="S429" s="22" t="s">
        <v>1386</v>
      </c>
      <c r="AI429" s="50"/>
      <c r="AJ429" s="50"/>
      <c r="AK429" s="50"/>
      <c r="AL429" s="50"/>
      <c r="AM429" s="50"/>
      <c r="AN429" s="51"/>
      <c r="AO429" s="51"/>
      <c r="AP429" s="64"/>
      <c r="AQ429" s="64"/>
      <c r="AR429" s="65"/>
      <c r="AS429" s="65"/>
      <c r="AT429" s="64"/>
      <c r="AU429" s="64"/>
      <c r="AV429" s="51"/>
      <c r="AW429" s="50"/>
      <c r="AX429" s="50"/>
      <c r="AY429" s="50"/>
      <c r="AZ429" s="50"/>
      <c r="BA429" s="50"/>
      <c r="BB429" s="50"/>
      <c r="BC429" s="50"/>
      <c r="BD429" s="97"/>
    </row>
    <row r="430" spans="9:56">
      <c r="I430" s="35"/>
      <c r="J430" s="156" t="s">
        <v>1387</v>
      </c>
      <c r="K430" s="156" t="s">
        <v>1387</v>
      </c>
      <c r="L430" s="35">
        <v>13</v>
      </c>
      <c r="M430" s="35">
        <v>15</v>
      </c>
      <c r="N430" s="35">
        <v>49.3</v>
      </c>
      <c r="O430" s="35">
        <v>42</v>
      </c>
      <c r="P430" s="35">
        <v>1</v>
      </c>
      <c r="Q430" s="35">
        <v>45</v>
      </c>
      <c r="R430" s="22" t="s">
        <v>1388</v>
      </c>
      <c r="S430" s="22" t="s">
        <v>1389</v>
      </c>
      <c r="AI430" s="50"/>
      <c r="AJ430" s="50"/>
      <c r="AK430" s="50"/>
      <c r="AL430" s="50"/>
      <c r="AM430" s="50"/>
      <c r="AN430" s="51"/>
      <c r="AO430" s="51"/>
      <c r="AP430" s="66" t="str">
        <f>BS138</f>
        <v/>
      </c>
      <c r="AQ430" s="66"/>
      <c r="AR430" s="64" t="s">
        <v>2773</v>
      </c>
      <c r="AS430" s="64" t="str">
        <f>CB138</f>
        <v/>
      </c>
      <c r="AT430" s="67"/>
      <c r="AU430" s="66"/>
      <c r="AV430" s="51"/>
      <c r="AW430" s="50"/>
      <c r="AX430" s="50"/>
      <c r="AY430" s="50"/>
      <c r="AZ430" s="50"/>
      <c r="BA430" s="50"/>
      <c r="BB430" s="50"/>
      <c r="BC430" s="50"/>
      <c r="BD430" s="97"/>
    </row>
    <row r="431" spans="9:56">
      <c r="I431" s="35"/>
      <c r="J431" s="156" t="s">
        <v>1390</v>
      </c>
      <c r="K431" s="156" t="s">
        <v>1390</v>
      </c>
      <c r="L431" s="35">
        <v>12</v>
      </c>
      <c r="M431" s="35">
        <v>56</v>
      </c>
      <c r="N431" s="35">
        <v>43.7</v>
      </c>
      <c r="O431" s="35">
        <v>21</v>
      </c>
      <c r="P431" s="35">
        <v>40</v>
      </c>
      <c r="Q431" s="35">
        <v>58</v>
      </c>
      <c r="R431" s="22" t="s">
        <v>1391</v>
      </c>
      <c r="S431" s="22" t="s">
        <v>1392</v>
      </c>
      <c r="AI431" s="50"/>
      <c r="AJ431" s="50"/>
      <c r="AK431" s="50"/>
      <c r="AL431" s="50"/>
      <c r="AM431" s="50"/>
      <c r="AN431" s="51"/>
      <c r="AO431" s="68"/>
      <c r="AP431" s="66" t="str">
        <f>BS139</f>
        <v/>
      </c>
      <c r="AQ431" s="66"/>
      <c r="AR431" s="66" t="s">
        <v>2817</v>
      </c>
      <c r="AS431" s="69" t="str">
        <f>CB139</f>
        <v/>
      </c>
      <c r="AT431" s="67"/>
      <c r="AU431" s="66"/>
      <c r="AV431" s="51"/>
      <c r="AW431" s="50"/>
      <c r="AX431" s="50"/>
      <c r="AY431" s="50"/>
      <c r="AZ431" s="50"/>
      <c r="BA431" s="50"/>
      <c r="BB431" s="50"/>
      <c r="BC431" s="50"/>
      <c r="BD431" s="97"/>
    </row>
    <row r="432" spans="9:56">
      <c r="I432" s="35"/>
      <c r="J432" s="156" t="s">
        <v>1393</v>
      </c>
      <c r="K432" s="156" t="s">
        <v>1393</v>
      </c>
      <c r="L432" s="35">
        <v>11</v>
      </c>
      <c r="M432" s="35">
        <v>18</v>
      </c>
      <c r="N432" s="35">
        <v>56</v>
      </c>
      <c r="O432" s="35">
        <v>13</v>
      </c>
      <c r="P432" s="35">
        <v>5</v>
      </c>
      <c r="Q432" s="35">
        <v>32</v>
      </c>
      <c r="R432" s="22" t="s">
        <v>1394</v>
      </c>
      <c r="S432" s="22" t="s">
        <v>1395</v>
      </c>
      <c r="AI432" s="50"/>
      <c r="AJ432" s="50"/>
      <c r="AK432" s="50"/>
      <c r="AL432" s="50"/>
      <c r="AM432" s="50"/>
      <c r="AN432" s="51"/>
      <c r="AO432" s="68"/>
      <c r="AP432" s="70" t="str">
        <f>IF(BF23=2,AQ459,"Αδρανής Οθόνη")</f>
        <v>Αδρανής Οθόνη</v>
      </c>
      <c r="AQ432" s="71" t="s">
        <v>2801</v>
      </c>
      <c r="AR432" s="72" t="s">
        <v>3215</v>
      </c>
      <c r="AS432" s="73">
        <v>2018</v>
      </c>
      <c r="AT432" s="74" t="s">
        <v>2775</v>
      </c>
      <c r="AU432" s="72"/>
      <c r="AV432" s="75"/>
      <c r="AW432" s="50"/>
      <c r="AX432" s="50"/>
      <c r="AY432" s="50"/>
      <c r="AZ432" s="50"/>
      <c r="BA432" s="50"/>
      <c r="BB432" s="50"/>
      <c r="BC432" s="50"/>
      <c r="BD432" s="97"/>
    </row>
    <row r="433" spans="9:56">
      <c r="I433" s="35"/>
      <c r="J433" s="156" t="s">
        <v>1396</v>
      </c>
      <c r="K433" s="156" t="s">
        <v>1396</v>
      </c>
      <c r="L433" s="35">
        <v>11</v>
      </c>
      <c r="M433" s="35">
        <v>20</v>
      </c>
      <c r="N433" s="35">
        <v>15</v>
      </c>
      <c r="O433" s="35">
        <v>12</v>
      </c>
      <c r="P433" s="35">
        <v>59</v>
      </c>
      <c r="Q433" s="35">
        <v>29</v>
      </c>
      <c r="R433" s="22" t="s">
        <v>1397</v>
      </c>
      <c r="S433" s="22" t="s">
        <v>1398</v>
      </c>
      <c r="AI433" s="50"/>
      <c r="AJ433" s="50"/>
      <c r="AK433" s="50"/>
      <c r="AL433" s="50"/>
      <c r="AM433" s="50"/>
      <c r="AN433" s="51"/>
      <c r="AO433" s="68"/>
      <c r="AP433" s="76" t="s">
        <v>3721</v>
      </c>
      <c r="AQ433" s="77"/>
      <c r="AR433" s="78" t="s">
        <v>3886</v>
      </c>
      <c r="AS433" s="35"/>
      <c r="AT433" s="76" t="s">
        <v>3722</v>
      </c>
      <c r="AU433" s="77"/>
      <c r="AV433" s="75"/>
      <c r="AW433" s="50"/>
      <c r="AX433" s="50"/>
      <c r="AY433" s="50"/>
      <c r="AZ433" s="50"/>
      <c r="BA433" s="50"/>
      <c r="BB433" s="50"/>
      <c r="BC433" s="50"/>
      <c r="BD433" s="97"/>
    </row>
    <row r="434" spans="9:56">
      <c r="I434" s="35"/>
      <c r="J434" s="156" t="s">
        <v>1399</v>
      </c>
      <c r="K434" s="156" t="s">
        <v>1399</v>
      </c>
      <c r="L434" s="35">
        <v>8</v>
      </c>
      <c r="M434" s="35">
        <v>51</v>
      </c>
      <c r="N434" s="35">
        <v>18</v>
      </c>
      <c r="O434" s="35">
        <v>11</v>
      </c>
      <c r="P434" s="35">
        <v>48</v>
      </c>
      <c r="Q434" s="35">
        <v>0</v>
      </c>
      <c r="R434" s="22" t="s">
        <v>1400</v>
      </c>
      <c r="S434" s="22" t="s">
        <v>1401</v>
      </c>
      <c r="V434" s="5"/>
      <c r="W434" s="5"/>
      <c r="X434" s="283" t="s">
        <v>3112</v>
      </c>
      <c r="Y434" s="5"/>
      <c r="Z434" s="342"/>
      <c r="AA434" s="5"/>
      <c r="AB434" s="5"/>
      <c r="AC434" s="5"/>
      <c r="AD434" s="5"/>
      <c r="AE434" s="5"/>
      <c r="AF434" s="5"/>
      <c r="AG434" s="5"/>
      <c r="AI434" s="50"/>
      <c r="AJ434" s="50"/>
      <c r="AK434" s="50"/>
      <c r="AL434" s="50"/>
      <c r="AM434" s="50"/>
      <c r="AN434" s="51"/>
      <c r="AO434" s="68"/>
      <c r="AP434" s="594" t="s">
        <v>3859</v>
      </c>
      <c r="AQ434" s="73" t="str">
        <f>BQ118</f>
        <v/>
      </c>
      <c r="AR434" s="80" t="s">
        <v>2802</v>
      </c>
      <c r="AS434" s="81" t="str">
        <f>BS124</f>
        <v/>
      </c>
      <c r="AT434" s="79" t="s">
        <v>2780</v>
      </c>
      <c r="AU434" s="73" t="str">
        <f>BZ118</f>
        <v/>
      </c>
      <c r="AV434" s="75"/>
      <c r="AW434" s="50"/>
      <c r="AX434" s="50"/>
      <c r="AY434" s="50"/>
      <c r="AZ434" s="50"/>
      <c r="BA434" s="50"/>
      <c r="BB434" s="50"/>
      <c r="BC434" s="50"/>
      <c r="BD434" s="97"/>
    </row>
    <row r="435" spans="9:56" ht="15.75">
      <c r="I435" s="35"/>
      <c r="J435" s="156" t="s">
        <v>1402</v>
      </c>
      <c r="K435" s="156" t="s">
        <v>1402</v>
      </c>
      <c r="L435" s="35">
        <v>12</v>
      </c>
      <c r="M435" s="35">
        <v>39</v>
      </c>
      <c r="N435" s="35">
        <v>28</v>
      </c>
      <c r="O435" s="35">
        <v>-26</v>
      </c>
      <c r="P435" s="35">
        <v>-44</v>
      </c>
      <c r="Q435" s="35">
        <v>-39</v>
      </c>
      <c r="R435" s="22" t="s">
        <v>1403</v>
      </c>
      <c r="S435" s="22" t="s">
        <v>1404</v>
      </c>
      <c r="AI435" s="50"/>
      <c r="AJ435" s="50"/>
      <c r="AK435" s="50"/>
      <c r="AL435" s="50"/>
      <c r="AM435" s="50"/>
      <c r="AN435" s="51"/>
      <c r="AO435" s="68"/>
      <c r="AP435" s="79" t="s">
        <v>3875</v>
      </c>
      <c r="AQ435" s="73" t="str">
        <f ca="1">BR118</f>
        <v/>
      </c>
      <c r="AR435" s="82" t="str">
        <f>BS126</f>
        <v/>
      </c>
      <c r="AS435" s="83"/>
      <c r="AT435" s="79" t="s">
        <v>2781</v>
      </c>
      <c r="AU435" s="73" t="str">
        <f>CA118</f>
        <v/>
      </c>
      <c r="AV435" s="75"/>
      <c r="AW435" s="50"/>
      <c r="AX435" s="50"/>
      <c r="AY435" s="50"/>
      <c r="AZ435" s="50"/>
      <c r="BA435" s="50"/>
      <c r="BB435" s="50"/>
      <c r="BC435" s="50"/>
      <c r="BD435" s="97"/>
    </row>
    <row r="436" spans="9:56" ht="20.25">
      <c r="I436" s="35"/>
      <c r="J436" s="156" t="s">
        <v>1405</v>
      </c>
      <c r="K436" s="156" t="s">
        <v>1405</v>
      </c>
      <c r="L436" s="35">
        <v>18</v>
      </c>
      <c r="M436" s="35">
        <v>31</v>
      </c>
      <c r="N436" s="35">
        <v>23.1</v>
      </c>
      <c r="O436" s="35">
        <v>-32</v>
      </c>
      <c r="P436" s="35">
        <v>-20</v>
      </c>
      <c r="Q436" s="35">
        <v>-53</v>
      </c>
      <c r="R436" s="22" t="s">
        <v>1406</v>
      </c>
      <c r="S436" s="22" t="s">
        <v>1407</v>
      </c>
      <c r="AI436" s="50"/>
      <c r="AJ436" s="50"/>
      <c r="AK436" s="50"/>
      <c r="AL436" s="50"/>
      <c r="AM436" s="50"/>
      <c r="AN436" s="51"/>
      <c r="AO436" s="68"/>
      <c r="AP436" s="594" t="s">
        <v>3876</v>
      </c>
      <c r="AQ436" s="368" t="str">
        <f>BS118</f>
        <v/>
      </c>
      <c r="AR436" s="343" t="s">
        <v>2803</v>
      </c>
      <c r="AS436" s="84" t="str">
        <f>BS125</f>
        <v/>
      </c>
      <c r="AT436" s="79" t="s">
        <v>2795</v>
      </c>
      <c r="AU436" s="368" t="str">
        <f>CB118</f>
        <v/>
      </c>
      <c r="AV436" s="75"/>
      <c r="AW436" s="50"/>
      <c r="AX436" s="50"/>
      <c r="AY436" s="50"/>
      <c r="AZ436" s="50"/>
      <c r="BA436" s="50"/>
      <c r="BB436" s="50"/>
      <c r="BC436" s="50"/>
      <c r="BD436" s="97"/>
    </row>
    <row r="437" spans="9:56">
      <c r="I437" s="35"/>
      <c r="J437" s="156" t="s">
        <v>1408</v>
      </c>
      <c r="K437" s="156" t="s">
        <v>1408</v>
      </c>
      <c r="L437" s="35">
        <v>18</v>
      </c>
      <c r="M437" s="35">
        <v>43</v>
      </c>
      <c r="N437" s="35">
        <v>12.8</v>
      </c>
      <c r="O437" s="35">
        <v>-32</v>
      </c>
      <c r="P437" s="35">
        <v>-17</v>
      </c>
      <c r="Q437" s="35">
        <v>-32</v>
      </c>
      <c r="R437" s="22" t="s">
        <v>1409</v>
      </c>
      <c r="S437" s="22" t="s">
        <v>1410</v>
      </c>
      <c r="AI437" s="50"/>
      <c r="AJ437" s="50"/>
      <c r="AK437" s="50"/>
      <c r="AL437" s="50"/>
      <c r="AM437" s="50"/>
      <c r="AN437" s="51"/>
      <c r="AO437" s="68"/>
      <c r="AP437" s="79" t="s">
        <v>3877</v>
      </c>
      <c r="AQ437" s="367" t="str">
        <f>BT118</f>
        <v/>
      </c>
      <c r="AR437" s="70"/>
      <c r="AS437" s="85"/>
      <c r="AT437" s="79" t="s">
        <v>2804</v>
      </c>
      <c r="AU437" s="367" t="str">
        <f>CC118</f>
        <v/>
      </c>
      <c r="AV437" s="75"/>
      <c r="AW437" s="50"/>
      <c r="AX437" s="50"/>
      <c r="AY437" s="50"/>
      <c r="AZ437" s="50"/>
      <c r="BA437" s="50"/>
      <c r="BB437" s="50"/>
      <c r="BC437" s="50"/>
      <c r="BD437" s="97"/>
    </row>
    <row r="438" spans="9:56">
      <c r="I438" s="35"/>
      <c r="J438" s="156" t="s">
        <v>1411</v>
      </c>
      <c r="K438" s="156" t="s">
        <v>1411</v>
      </c>
      <c r="L438" s="35">
        <v>19</v>
      </c>
      <c r="M438" s="35">
        <v>53</v>
      </c>
      <c r="N438" s="35">
        <v>46.1</v>
      </c>
      <c r="O438" s="35">
        <v>18</v>
      </c>
      <c r="P438" s="35">
        <v>46</v>
      </c>
      <c r="Q438" s="35">
        <v>45</v>
      </c>
      <c r="R438" s="22" t="s">
        <v>1412</v>
      </c>
      <c r="S438" s="22" t="s">
        <v>1413</v>
      </c>
      <c r="AI438" s="50"/>
      <c r="AJ438" s="50"/>
      <c r="AK438" s="50"/>
      <c r="AL438" s="50"/>
      <c r="AM438" s="50"/>
      <c r="AN438" s="51"/>
      <c r="AO438" s="68"/>
      <c r="AP438" s="6" t="s">
        <v>3724</v>
      </c>
      <c r="AQ438" s="85" t="str">
        <f>BS130</f>
        <v/>
      </c>
      <c r="AR438" s="35"/>
      <c r="AS438" s="35"/>
      <c r="AT438" s="64"/>
      <c r="AU438" s="72"/>
      <c r="AV438" s="75"/>
      <c r="AW438" s="50"/>
      <c r="AX438" s="50"/>
      <c r="AY438" s="50"/>
      <c r="AZ438" s="50"/>
      <c r="BA438" s="50"/>
      <c r="BB438" s="50"/>
      <c r="BC438" s="50"/>
      <c r="BD438" s="97"/>
    </row>
    <row r="439" spans="9:56">
      <c r="I439" s="35"/>
      <c r="J439" s="156" t="s">
        <v>1414</v>
      </c>
      <c r="K439" s="156" t="s">
        <v>1414</v>
      </c>
      <c r="L439" s="35">
        <v>20</v>
      </c>
      <c r="M439" s="35">
        <v>53</v>
      </c>
      <c r="N439" s="35">
        <v>27.7</v>
      </c>
      <c r="O439" s="35">
        <v>-12</v>
      </c>
      <c r="P439" s="35">
        <v>-32</v>
      </c>
      <c r="Q439" s="35">
        <v>-14</v>
      </c>
      <c r="R439" s="22" t="s">
        <v>1415</v>
      </c>
      <c r="S439" s="22" t="s">
        <v>1416</v>
      </c>
      <c r="AI439" s="50"/>
      <c r="AJ439" s="50"/>
      <c r="AK439" s="50"/>
      <c r="AL439" s="50"/>
      <c r="AM439" s="50"/>
      <c r="AN439" s="51"/>
      <c r="AO439" s="68"/>
      <c r="AP439" s="86" t="s">
        <v>3888</v>
      </c>
      <c r="AQ439" s="86"/>
      <c r="AR439" s="86" t="s">
        <v>2777</v>
      </c>
      <c r="AS439" s="66"/>
      <c r="AT439" s="86"/>
      <c r="AU439" s="87" t="s">
        <v>2805</v>
      </c>
      <c r="AV439" s="75"/>
      <c r="AW439" s="50"/>
      <c r="AX439" s="50"/>
      <c r="AY439" s="50"/>
      <c r="AZ439" s="50"/>
      <c r="BA439" s="50"/>
      <c r="BB439" s="50"/>
      <c r="BC439" s="50"/>
      <c r="BD439" s="97"/>
    </row>
    <row r="440" spans="9:56">
      <c r="I440" s="35"/>
      <c r="J440" s="156" t="s">
        <v>1417</v>
      </c>
      <c r="K440" s="156" t="s">
        <v>1417</v>
      </c>
      <c r="L440" s="35">
        <v>20</v>
      </c>
      <c r="M440" s="35">
        <v>58</v>
      </c>
      <c r="N440" s="35">
        <v>59</v>
      </c>
      <c r="O440" s="35">
        <v>-12</v>
      </c>
      <c r="P440" s="35">
        <v>-38</v>
      </c>
      <c r="Q440" s="35">
        <v>0</v>
      </c>
      <c r="R440" s="22" t="s">
        <v>1418</v>
      </c>
      <c r="S440" s="22" t="s">
        <v>1419</v>
      </c>
      <c r="AI440" s="50"/>
      <c r="AJ440" s="50"/>
      <c r="AK440" s="50"/>
      <c r="AL440" s="50"/>
      <c r="AM440" s="50"/>
      <c r="AN440" s="51"/>
      <c r="AO440" s="68"/>
      <c r="AP440" s="79" t="s">
        <v>3878</v>
      </c>
      <c r="AQ440" s="73" t="str">
        <f>BU118</f>
        <v/>
      </c>
      <c r="AR440" s="88" t="s">
        <v>2806</v>
      </c>
      <c r="AS440" s="81" t="str">
        <f>CB124</f>
        <v/>
      </c>
      <c r="AT440" s="79" t="s">
        <v>2807</v>
      </c>
      <c r="AU440" s="73" t="str">
        <f>CD118</f>
        <v/>
      </c>
      <c r="AV440" s="75"/>
      <c r="AW440" s="50"/>
      <c r="AX440" s="50"/>
      <c r="AY440" s="50"/>
      <c r="AZ440" s="50"/>
      <c r="BA440" s="50"/>
      <c r="BB440" s="50"/>
      <c r="BC440" s="50"/>
      <c r="BD440" s="97"/>
    </row>
    <row r="441" spans="9:56" ht="15.75">
      <c r="I441" s="35"/>
      <c r="J441" s="156" t="s">
        <v>1420</v>
      </c>
      <c r="K441" s="156" t="s">
        <v>1420</v>
      </c>
      <c r="L441" s="35">
        <v>1</v>
      </c>
      <c r="M441" s="35">
        <v>36</v>
      </c>
      <c r="N441" s="35">
        <v>41.8</v>
      </c>
      <c r="O441" s="35">
        <v>15</v>
      </c>
      <c r="P441" s="35">
        <v>47</v>
      </c>
      <c r="Q441" s="35">
        <v>0</v>
      </c>
      <c r="R441" s="22" t="s">
        <v>1421</v>
      </c>
      <c r="S441" s="22" t="s">
        <v>1422</v>
      </c>
      <c r="AI441" s="50"/>
      <c r="AJ441" s="50"/>
      <c r="AK441" s="50"/>
      <c r="AL441" s="50"/>
      <c r="AM441" s="50"/>
      <c r="AN441" s="51"/>
      <c r="AO441" s="68"/>
      <c r="AP441" s="79" t="s">
        <v>3863</v>
      </c>
      <c r="AQ441" s="73" t="str">
        <f>BV118</f>
        <v/>
      </c>
      <c r="AR441" s="82" t="str">
        <f>CB126</f>
        <v/>
      </c>
      <c r="AS441" s="83"/>
      <c r="AT441" s="79" t="s">
        <v>2808</v>
      </c>
      <c r="AU441" s="73" t="str">
        <f>CE118</f>
        <v/>
      </c>
      <c r="AV441" s="75"/>
      <c r="AW441" s="50"/>
      <c r="AX441" s="50"/>
      <c r="AY441" s="50"/>
      <c r="AZ441" s="50"/>
      <c r="BA441" s="50"/>
      <c r="BB441" s="50"/>
      <c r="BC441" s="50"/>
      <c r="BD441" s="97"/>
    </row>
    <row r="442" spans="9:56" ht="20.25">
      <c r="I442" s="35"/>
      <c r="J442" s="156" t="s">
        <v>1423</v>
      </c>
      <c r="K442" s="156" t="s">
        <v>1423</v>
      </c>
      <c r="L442" s="35">
        <v>20</v>
      </c>
      <c r="M442" s="35">
        <v>6</v>
      </c>
      <c r="N442" s="35">
        <v>4.8</v>
      </c>
      <c r="O442" s="35">
        <v>-21</v>
      </c>
      <c r="P442" s="35">
        <v>-55</v>
      </c>
      <c r="Q442" s="35">
        <v>-20</v>
      </c>
      <c r="R442" s="22" t="s">
        <v>1424</v>
      </c>
      <c r="S442" s="22" t="s">
        <v>1425</v>
      </c>
      <c r="AI442" s="50"/>
      <c r="AJ442" s="50"/>
      <c r="AK442" s="50"/>
      <c r="AL442" s="50"/>
      <c r="AM442" s="50"/>
      <c r="AN442" s="51"/>
      <c r="AO442" s="68"/>
      <c r="AP442" s="79" t="s">
        <v>3864</v>
      </c>
      <c r="AQ442" s="369" t="str">
        <f>BW118</f>
        <v/>
      </c>
      <c r="AR442" s="89" t="s">
        <v>2803</v>
      </c>
      <c r="AS442" s="84" t="str">
        <f>CB125</f>
        <v/>
      </c>
      <c r="AT442" s="79" t="s">
        <v>2795</v>
      </c>
      <c r="AU442" s="369" t="str">
        <f>CF118</f>
        <v/>
      </c>
      <c r="AV442" s="75"/>
      <c r="AW442" s="50"/>
      <c r="AX442" s="50"/>
      <c r="AY442" s="50"/>
      <c r="AZ442" s="50"/>
      <c r="BA442" s="50"/>
      <c r="BB442" s="50"/>
      <c r="BC442" s="50"/>
      <c r="BD442" s="97"/>
    </row>
    <row r="443" spans="9:56">
      <c r="I443" s="35"/>
      <c r="J443" s="156" t="s">
        <v>1426</v>
      </c>
      <c r="K443" s="156" t="s">
        <v>1426</v>
      </c>
      <c r="L443" s="35">
        <v>1</v>
      </c>
      <c r="M443" s="35">
        <v>42</v>
      </c>
      <c r="N443" s="35">
        <v>19.7</v>
      </c>
      <c r="O443" s="35">
        <v>51</v>
      </c>
      <c r="P443" s="35">
        <v>32</v>
      </c>
      <c r="Q443" s="35">
        <v>50</v>
      </c>
      <c r="R443" s="22" t="s">
        <v>1427</v>
      </c>
      <c r="S443" s="22" t="s">
        <v>1428</v>
      </c>
      <c r="AI443" s="50"/>
      <c r="AJ443" s="50"/>
      <c r="AK443" s="50"/>
      <c r="AL443" s="50"/>
      <c r="AM443" s="50"/>
      <c r="AN443" s="51"/>
      <c r="AO443" s="68"/>
      <c r="AP443" s="90" t="s">
        <v>3861</v>
      </c>
      <c r="AQ443" s="367" t="str">
        <f>BX118</f>
        <v/>
      </c>
      <c r="AR443" s="91" t="s">
        <v>3259</v>
      </c>
      <c r="AS443" s="92"/>
      <c r="AT443" s="77" t="s">
        <v>2797</v>
      </c>
      <c r="AU443" s="367" t="str">
        <f>CG118</f>
        <v/>
      </c>
      <c r="AV443" s="75"/>
      <c r="AW443" s="50"/>
      <c r="AX443" s="50"/>
      <c r="AY443" s="50"/>
      <c r="AZ443" s="50"/>
      <c r="BA443" s="50"/>
      <c r="BB443" s="50"/>
      <c r="BC443" s="50"/>
      <c r="BD443" s="97"/>
    </row>
    <row r="444" spans="9:56">
      <c r="I444" s="35"/>
      <c r="J444" s="156" t="s">
        <v>1429</v>
      </c>
      <c r="K444" s="156" t="s">
        <v>1429</v>
      </c>
      <c r="L444" s="35">
        <v>2</v>
      </c>
      <c r="M444" s="35">
        <v>42</v>
      </c>
      <c r="N444" s="35">
        <v>40.799999999999997</v>
      </c>
      <c r="O444" s="35">
        <v>0</v>
      </c>
      <c r="P444" s="35">
        <v>0</v>
      </c>
      <c r="Q444" s="35">
        <v>-48</v>
      </c>
      <c r="R444" s="22" t="s">
        <v>1430</v>
      </c>
      <c r="S444" s="22" t="s">
        <v>1431</v>
      </c>
      <c r="AI444" s="50"/>
      <c r="AJ444" s="50"/>
      <c r="AK444" s="50"/>
      <c r="AL444" s="50"/>
      <c r="AM444" s="50"/>
      <c r="AN444" s="51"/>
      <c r="AO444" s="68"/>
      <c r="AP444" s="93" t="str">
        <f>BS119</f>
        <v/>
      </c>
      <c r="AQ444" s="85"/>
      <c r="AR444" s="71" t="s">
        <v>2810</v>
      </c>
      <c r="AS444" s="594"/>
      <c r="AT444" s="70" t="str">
        <f>CB119</f>
        <v/>
      </c>
      <c r="AU444" s="72"/>
      <c r="AV444" s="75"/>
      <c r="AW444" s="50"/>
      <c r="AX444" s="50"/>
      <c r="AY444" s="50"/>
      <c r="AZ444" s="50"/>
      <c r="BA444" s="50"/>
      <c r="BB444" s="50"/>
      <c r="BC444" s="50"/>
      <c r="BD444" s="97"/>
    </row>
    <row r="445" spans="9:56">
      <c r="I445" s="35"/>
      <c r="J445" s="156" t="s">
        <v>1432</v>
      </c>
      <c r="K445" s="156" t="s">
        <v>1432</v>
      </c>
      <c r="L445" s="35">
        <v>5</v>
      </c>
      <c r="M445" s="35">
        <v>46</v>
      </c>
      <c r="N445" s="35">
        <v>45.8</v>
      </c>
      <c r="O445" s="35">
        <v>0</v>
      </c>
      <c r="P445" s="35">
        <v>4</v>
      </c>
      <c r="Q445" s="35">
        <v>45</v>
      </c>
      <c r="R445" s="22" t="s">
        <v>1433</v>
      </c>
      <c r="S445" s="22" t="s">
        <v>1434</v>
      </c>
      <c r="AI445" s="327"/>
      <c r="AJ445" s="327"/>
      <c r="AK445" s="327"/>
      <c r="AL445" s="327"/>
      <c r="AM445" s="327"/>
      <c r="AN445" s="338"/>
      <c r="AO445" s="339"/>
      <c r="AP445" s="340" t="str">
        <f>BS120</f>
        <v/>
      </c>
      <c r="AQ445" s="66"/>
      <c r="AR445" s="87" t="s">
        <v>2799</v>
      </c>
      <c r="AS445" s="594"/>
      <c r="AT445" s="67" t="str">
        <f>CB120</f>
        <v/>
      </c>
      <c r="AU445" s="77"/>
      <c r="AV445" s="341"/>
      <c r="AW445" s="327"/>
      <c r="AX445" s="327"/>
      <c r="AY445" s="327"/>
      <c r="AZ445" s="327"/>
      <c r="BA445" s="327"/>
      <c r="BB445" s="327"/>
      <c r="BC445" s="50"/>
      <c r="BD445" s="97"/>
    </row>
    <row r="446" spans="9:56">
      <c r="I446" s="35"/>
      <c r="J446" s="156" t="s">
        <v>1435</v>
      </c>
      <c r="K446" s="156" t="s">
        <v>1435</v>
      </c>
      <c r="L446" s="35">
        <v>5</v>
      </c>
      <c r="M446" s="35">
        <v>24</v>
      </c>
      <c r="N446" s="35">
        <v>10.6</v>
      </c>
      <c r="O446" s="35">
        <v>-24</v>
      </c>
      <c r="P446" s="35">
        <v>-31</v>
      </c>
      <c r="Q446" s="35">
        <v>-27</v>
      </c>
      <c r="R446" s="22" t="s">
        <v>1436</v>
      </c>
      <c r="S446" s="22" t="s">
        <v>1437</v>
      </c>
      <c r="AI446" s="50"/>
      <c r="AJ446" s="50"/>
      <c r="AK446" s="50"/>
      <c r="AL446" s="50"/>
      <c r="AM446" s="50"/>
      <c r="AN446" s="51"/>
      <c r="AO446" s="51"/>
      <c r="AP446" s="85"/>
      <c r="AQ446" s="85"/>
      <c r="AR446" s="85"/>
      <c r="AS446" s="85" t="s">
        <v>2811</v>
      </c>
      <c r="AT446" s="85"/>
      <c r="AU446" s="85"/>
      <c r="AV446" s="51"/>
      <c r="AW446" s="50"/>
      <c r="AX446" s="50"/>
      <c r="AY446" s="50"/>
      <c r="AZ446" s="50"/>
      <c r="BA446" s="50"/>
      <c r="BB446" s="50"/>
      <c r="BC446" s="337"/>
      <c r="BD446" s="97"/>
    </row>
    <row r="447" spans="9:56">
      <c r="I447" s="35"/>
      <c r="J447" s="156" t="s">
        <v>1438</v>
      </c>
      <c r="K447" s="156" t="s">
        <v>1438</v>
      </c>
      <c r="L447" s="35">
        <v>16</v>
      </c>
      <c r="M447" s="35">
        <v>17</v>
      </c>
      <c r="N447" s="35">
        <v>2.4</v>
      </c>
      <c r="O447" s="35">
        <v>-22</v>
      </c>
      <c r="P447" s="35">
        <v>-58</v>
      </c>
      <c r="Q447" s="35">
        <v>-34</v>
      </c>
      <c r="R447" s="22" t="s">
        <v>1439</v>
      </c>
      <c r="S447" s="22" t="s">
        <v>1440</v>
      </c>
      <c r="AI447" s="50"/>
      <c r="AJ447" s="50"/>
      <c r="AK447" s="50"/>
      <c r="AL447" s="50"/>
      <c r="AM447" s="50"/>
      <c r="AN447" s="51"/>
      <c r="AO447" s="51"/>
      <c r="AP447" s="508" t="s">
        <v>3709</v>
      </c>
      <c r="AQ447" s="57" t="str">
        <f>BS146</f>
        <v/>
      </c>
      <c r="AR447" s="297"/>
      <c r="AS447" s="57"/>
      <c r="AT447" s="57"/>
      <c r="AV447" s="51"/>
      <c r="AW447" s="50"/>
      <c r="AX447" s="50"/>
      <c r="AY447" s="50"/>
      <c r="AZ447" s="50"/>
      <c r="BA447" s="50"/>
      <c r="BB447" s="50"/>
      <c r="BC447" s="337"/>
      <c r="BD447" s="97"/>
    </row>
    <row r="448" spans="9:56">
      <c r="I448" s="35"/>
      <c r="J448" s="156" t="s">
        <v>1441</v>
      </c>
      <c r="K448" s="156" t="s">
        <v>1441</v>
      </c>
      <c r="L448" s="35">
        <v>9</v>
      </c>
      <c r="M448" s="35">
        <v>55</v>
      </c>
      <c r="N448" s="35">
        <v>33.200000000000003</v>
      </c>
      <c r="O448" s="35">
        <v>69</v>
      </c>
      <c r="P448" s="35">
        <v>3</v>
      </c>
      <c r="Q448" s="35">
        <v>55</v>
      </c>
      <c r="R448" s="22" t="s">
        <v>1442</v>
      </c>
      <c r="S448" s="22" t="s">
        <v>1443</v>
      </c>
      <c r="AI448" s="50"/>
      <c r="AJ448" s="50"/>
      <c r="AK448" s="50"/>
      <c r="AL448" s="50"/>
      <c r="AM448" s="50"/>
      <c r="AN448" s="50"/>
      <c r="AO448" s="507"/>
      <c r="AP448" s="365"/>
      <c r="AQ448" s="510" t="str">
        <f>BS145</f>
        <v/>
      </c>
      <c r="AR448" s="509" t="str">
        <f>BS143</f>
        <v/>
      </c>
      <c r="AS448" s="366" t="str">
        <f>BS144</f>
        <v/>
      </c>
      <c r="AT448" s="506"/>
      <c r="AU448" s="65"/>
      <c r="AV448" s="337"/>
      <c r="AW448" s="50"/>
      <c r="AX448" s="50"/>
      <c r="AY448" s="50"/>
      <c r="AZ448" s="50"/>
      <c r="BA448" s="50"/>
      <c r="BB448" s="50"/>
      <c r="BC448" s="337"/>
      <c r="BD448" s="97"/>
    </row>
    <row r="449" spans="9:56">
      <c r="I449" s="35"/>
      <c r="J449" s="156" t="s">
        <v>1444</v>
      </c>
      <c r="K449" s="156" t="s">
        <v>1444</v>
      </c>
      <c r="L449" s="35">
        <v>13</v>
      </c>
      <c r="M449" s="35">
        <v>37</v>
      </c>
      <c r="N449" s="35">
        <v>0.9</v>
      </c>
      <c r="O449" s="35">
        <v>-29</v>
      </c>
      <c r="P449" s="35">
        <v>-51</v>
      </c>
      <c r="Q449" s="35">
        <v>-57</v>
      </c>
      <c r="R449" s="22" t="s">
        <v>1445</v>
      </c>
      <c r="S449" s="22" t="s">
        <v>1446</v>
      </c>
      <c r="AI449" s="50"/>
      <c r="AJ449" s="50"/>
      <c r="AK449" s="50"/>
      <c r="AL449" s="50"/>
      <c r="AM449" s="50"/>
      <c r="AN449" s="50"/>
      <c r="AO449" s="50"/>
      <c r="AP449" s="355" t="s">
        <v>2800</v>
      </c>
      <c r="AQ449" s="50"/>
      <c r="AR449" s="355"/>
      <c r="AS449" s="50"/>
      <c r="AT449" s="50"/>
      <c r="AV449" s="50"/>
      <c r="AW449" s="50"/>
      <c r="AX449" s="50"/>
      <c r="AY449" s="50"/>
      <c r="AZ449" s="50"/>
      <c r="BA449" s="50"/>
      <c r="BB449" s="50"/>
      <c r="BC449" s="337"/>
      <c r="BD449" s="97"/>
    </row>
    <row r="450" spans="9:56">
      <c r="I450" s="35"/>
      <c r="J450" s="156" t="s">
        <v>1447</v>
      </c>
      <c r="K450" s="156" t="s">
        <v>1447</v>
      </c>
      <c r="L450" s="35">
        <v>12</v>
      </c>
      <c r="M450" s="35">
        <v>25</v>
      </c>
      <c r="N450" s="35">
        <v>3.7</v>
      </c>
      <c r="O450" s="35">
        <v>12</v>
      </c>
      <c r="P450" s="35">
        <v>53</v>
      </c>
      <c r="Q450" s="35">
        <v>13</v>
      </c>
      <c r="R450" s="22" t="s">
        <v>1448</v>
      </c>
      <c r="S450" s="22" t="s">
        <v>1449</v>
      </c>
      <c r="AI450" s="50"/>
      <c r="AJ450" s="50"/>
      <c r="AK450" s="50"/>
      <c r="AL450" s="50"/>
      <c r="AM450" s="50"/>
      <c r="AN450" s="50"/>
      <c r="AO450" s="50"/>
      <c r="AP450" s="50"/>
      <c r="AQ450" s="50"/>
      <c r="AR450" s="50"/>
      <c r="AS450" s="50"/>
      <c r="AT450" s="50"/>
      <c r="AU450" s="50"/>
      <c r="AV450" s="50"/>
      <c r="AW450" s="50"/>
      <c r="AX450" s="50"/>
      <c r="AY450" s="50"/>
      <c r="AZ450" s="50"/>
      <c r="BA450" s="50"/>
      <c r="BB450" s="50"/>
      <c r="BC450" s="337"/>
      <c r="BD450" s="97"/>
    </row>
    <row r="451" spans="9:56">
      <c r="I451" s="35"/>
      <c r="J451" s="156" t="s">
        <v>1450</v>
      </c>
      <c r="K451" s="156" t="s">
        <v>1450</v>
      </c>
      <c r="L451" s="35">
        <v>12</v>
      </c>
      <c r="M451" s="35">
        <v>25</v>
      </c>
      <c r="N451" s="35">
        <v>24.1</v>
      </c>
      <c r="O451" s="35">
        <v>18</v>
      </c>
      <c r="P451" s="35">
        <v>11</v>
      </c>
      <c r="Q451" s="35">
        <v>28</v>
      </c>
      <c r="R451" s="22" t="s">
        <v>1451</v>
      </c>
      <c r="S451" s="22" t="s">
        <v>1452</v>
      </c>
      <c r="AI451" s="50"/>
      <c r="AJ451" s="50"/>
      <c r="AK451" s="50"/>
      <c r="AL451" s="50"/>
      <c r="AM451" s="50"/>
      <c r="AN451" s="50"/>
      <c r="AO451" s="50"/>
      <c r="AP451" s="50"/>
      <c r="AQ451" s="50"/>
      <c r="AR451" s="50"/>
      <c r="AS451" s="50"/>
      <c r="AT451" s="50"/>
      <c r="AU451" s="50"/>
      <c r="AV451" s="50"/>
      <c r="AW451" s="50"/>
      <c r="AX451" s="50"/>
      <c r="AY451" s="50"/>
      <c r="AZ451" s="50"/>
      <c r="BA451" s="50"/>
      <c r="BB451" s="50"/>
      <c r="BC451" s="337"/>
      <c r="BD451" s="97"/>
    </row>
    <row r="452" spans="9:56">
      <c r="I452" s="35"/>
      <c r="J452" s="156" t="s">
        <v>1453</v>
      </c>
      <c r="K452" s="156" t="s">
        <v>1453</v>
      </c>
      <c r="L452" s="35">
        <v>12</v>
      </c>
      <c r="M452" s="35">
        <v>26</v>
      </c>
      <c r="N452" s="35">
        <v>11.8</v>
      </c>
      <c r="O452" s="35">
        <v>12</v>
      </c>
      <c r="P452" s="35">
        <v>56</v>
      </c>
      <c r="Q452" s="35">
        <v>45</v>
      </c>
      <c r="R452" s="22" t="s">
        <v>1454</v>
      </c>
      <c r="S452" s="22" t="s">
        <v>1455</v>
      </c>
      <c r="AI452" s="50"/>
      <c r="AJ452" s="50"/>
      <c r="AK452" s="50"/>
      <c r="AL452" s="50"/>
      <c r="AM452" s="50"/>
      <c r="AN452" s="50"/>
      <c r="AO452" s="50"/>
      <c r="AP452" s="50"/>
      <c r="AQ452" s="50"/>
      <c r="AR452" s="50"/>
      <c r="AS452" s="50"/>
      <c r="AT452" s="50"/>
      <c r="AU452" s="50"/>
      <c r="AV452" s="50"/>
      <c r="AW452" s="50"/>
      <c r="AX452" s="50"/>
      <c r="AY452" s="50"/>
      <c r="AZ452" s="50"/>
      <c r="BA452" s="50"/>
      <c r="BB452" s="50"/>
      <c r="BC452" s="337"/>
      <c r="BD452" s="97"/>
    </row>
    <row r="453" spans="9:56">
      <c r="I453" s="35"/>
      <c r="J453" s="156" t="s">
        <v>1456</v>
      </c>
      <c r="K453" s="156" t="s">
        <v>1456</v>
      </c>
      <c r="L453" s="35">
        <v>12</v>
      </c>
      <c r="M453" s="35">
        <v>30</v>
      </c>
      <c r="N453" s="35">
        <v>49.4</v>
      </c>
      <c r="O453" s="35">
        <v>12</v>
      </c>
      <c r="P453" s="35">
        <v>23</v>
      </c>
      <c r="Q453" s="35">
        <v>28</v>
      </c>
      <c r="R453" s="22" t="s">
        <v>1457</v>
      </c>
      <c r="S453" s="22" t="s">
        <v>1458</v>
      </c>
      <c r="AI453" s="50"/>
      <c r="AJ453" s="50"/>
      <c r="AK453" s="50"/>
      <c r="AL453" s="50"/>
      <c r="AM453" s="50"/>
      <c r="AN453" s="50"/>
      <c r="AO453" s="50"/>
      <c r="AP453" s="50"/>
      <c r="AQ453" s="50"/>
      <c r="AR453" s="50"/>
      <c r="AS453" s="50"/>
      <c r="AT453" s="50"/>
      <c r="AU453" s="50"/>
      <c r="AV453" s="50"/>
      <c r="AW453" s="50"/>
      <c r="AX453" s="50"/>
      <c r="AY453" s="50"/>
      <c r="AZ453" s="50"/>
      <c r="BA453" s="50"/>
      <c r="BB453" s="50"/>
      <c r="BC453" s="337"/>
      <c r="BD453" s="97"/>
    </row>
    <row r="454" spans="9:56">
      <c r="I454" s="35"/>
      <c r="J454" s="156" t="s">
        <v>1459</v>
      </c>
      <c r="K454" s="156" t="s">
        <v>1459</v>
      </c>
      <c r="L454" s="35">
        <v>12</v>
      </c>
      <c r="M454" s="35">
        <v>31</v>
      </c>
      <c r="N454" s="35">
        <v>59.2</v>
      </c>
      <c r="O454" s="35">
        <v>14</v>
      </c>
      <c r="P454" s="35">
        <v>25</v>
      </c>
      <c r="Q454" s="35">
        <v>13</v>
      </c>
      <c r="R454" s="22" t="s">
        <v>1460</v>
      </c>
      <c r="S454" s="22" t="s">
        <v>1461</v>
      </c>
      <c r="AI454" s="50"/>
      <c r="AJ454" s="50"/>
      <c r="AK454" s="50"/>
      <c r="AL454" s="50"/>
      <c r="AM454" s="50"/>
      <c r="AN454" s="50"/>
      <c r="AO454" s="50"/>
      <c r="AP454" s="333" t="s">
        <v>2820</v>
      </c>
      <c r="AQ454" s="335" t="s">
        <v>2821</v>
      </c>
      <c r="AR454" s="285"/>
      <c r="AS454" s="285"/>
      <c r="AT454" s="50"/>
      <c r="AU454" s="50"/>
      <c r="AV454" s="50"/>
      <c r="AW454" s="50"/>
      <c r="AX454" s="50"/>
      <c r="AY454" s="50"/>
      <c r="AZ454" s="50"/>
      <c r="BA454" s="50"/>
      <c r="BB454" s="50"/>
      <c r="BC454" s="3"/>
      <c r="BD454" s="97"/>
    </row>
    <row r="455" spans="9:56">
      <c r="I455" s="35"/>
      <c r="J455" s="156" t="s">
        <v>1462</v>
      </c>
      <c r="K455" s="156" t="s">
        <v>1462</v>
      </c>
      <c r="L455" s="35">
        <v>12</v>
      </c>
      <c r="M455" s="35">
        <v>35</v>
      </c>
      <c r="N455" s="35">
        <v>39.799999999999997</v>
      </c>
      <c r="O455" s="35">
        <v>12</v>
      </c>
      <c r="P455" s="35">
        <v>33</v>
      </c>
      <c r="Q455" s="35">
        <v>23</v>
      </c>
      <c r="R455" s="22" t="s">
        <v>1463</v>
      </c>
      <c r="S455" s="22" t="s">
        <v>1464</v>
      </c>
      <c r="AI455" s="50"/>
      <c r="AJ455" s="50"/>
      <c r="AK455" s="50"/>
      <c r="AL455" s="50"/>
      <c r="AM455" s="50"/>
      <c r="AN455" s="50"/>
      <c r="AO455" s="50"/>
      <c r="AP455" s="334" t="s">
        <v>2812</v>
      </c>
      <c r="AQ455" s="128">
        <v>3</v>
      </c>
      <c r="AR455" s="274" t="str">
        <f>IF(AQ459=BK51,BK51,"")</f>
        <v/>
      </c>
      <c r="AS455" s="285"/>
      <c r="AT455" s="50"/>
      <c r="AU455" s="50"/>
      <c r="AV455" s="50"/>
      <c r="AW455" s="50"/>
      <c r="AX455" s="50"/>
      <c r="AY455" s="50"/>
      <c r="AZ455" s="50"/>
      <c r="BA455" s="50"/>
      <c r="BB455" s="50"/>
      <c r="BC455" s="3"/>
      <c r="BD455" s="97"/>
    </row>
    <row r="456" spans="9:56">
      <c r="I456" s="35"/>
      <c r="J456" s="156" t="s">
        <v>1465</v>
      </c>
      <c r="K456" s="156" t="s">
        <v>1465</v>
      </c>
      <c r="L456" s="35">
        <v>12</v>
      </c>
      <c r="M456" s="35">
        <v>36</v>
      </c>
      <c r="N456" s="35">
        <v>49.8</v>
      </c>
      <c r="O456" s="35">
        <v>13</v>
      </c>
      <c r="P456" s="35">
        <v>9</v>
      </c>
      <c r="Q456" s="35">
        <v>46</v>
      </c>
      <c r="R456" s="22" t="s">
        <v>1466</v>
      </c>
      <c r="S456" s="22" t="s">
        <v>1467</v>
      </c>
      <c r="AI456" s="50"/>
      <c r="AJ456" s="50"/>
      <c r="AK456" s="50"/>
      <c r="AL456" s="50"/>
      <c r="AM456" s="50"/>
      <c r="AN456" s="50"/>
      <c r="AO456" s="50"/>
      <c r="AP456" s="285" t="s">
        <v>2813</v>
      </c>
      <c r="AQ456" s="336" t="s">
        <v>2822</v>
      </c>
      <c r="AR456" s="285" t="str">
        <f>IF(AQ459=BK52,BK52,"")</f>
        <v/>
      </c>
      <c r="AS456" s="285"/>
      <c r="AT456" s="50"/>
      <c r="AU456" s="50"/>
      <c r="AV456" s="50"/>
      <c r="AW456" s="50"/>
      <c r="AX456" s="50"/>
      <c r="AY456" s="50"/>
      <c r="AZ456" s="50"/>
      <c r="BA456" s="50"/>
      <c r="BB456" s="50"/>
      <c r="BC456" s="3"/>
      <c r="BD456" s="97"/>
    </row>
    <row r="457" spans="9:56">
      <c r="I457" s="35"/>
      <c r="J457" s="156" t="s">
        <v>1468</v>
      </c>
      <c r="K457" s="156" t="s">
        <v>1468</v>
      </c>
      <c r="L457" s="35">
        <v>12</v>
      </c>
      <c r="M457" s="35">
        <v>35</v>
      </c>
      <c r="N457" s="35">
        <v>26.4</v>
      </c>
      <c r="O457" s="35">
        <v>14</v>
      </c>
      <c r="P457" s="35">
        <v>29</v>
      </c>
      <c r="Q457" s="35">
        <v>47</v>
      </c>
      <c r="R457" s="22" t="s">
        <v>1469</v>
      </c>
      <c r="S457" s="22" t="s">
        <v>1470</v>
      </c>
      <c r="AI457" s="50"/>
      <c r="AJ457" s="50"/>
      <c r="AK457" s="50"/>
      <c r="AL457" s="50"/>
      <c r="AM457" s="50"/>
      <c r="AN457" s="50"/>
      <c r="AO457" s="50"/>
      <c r="AP457" s="285" t="s">
        <v>2814</v>
      </c>
      <c r="AQ457" s="285"/>
      <c r="AR457" s="285" t="str">
        <f>IF(AQ459=BK53,BK53,"")</f>
        <v>Ενεργή οθόνη 3</v>
      </c>
      <c r="AS457" s="285"/>
      <c r="AT457" s="50"/>
      <c r="AU457" s="50"/>
      <c r="AV457" s="50"/>
      <c r="AW457" s="50"/>
      <c r="AX457" s="50"/>
      <c r="AY457" s="50"/>
      <c r="AZ457" s="50"/>
      <c r="BA457" s="50"/>
      <c r="BB457" s="50"/>
      <c r="BC457" s="3"/>
      <c r="BD457" s="97"/>
    </row>
    <row r="458" spans="9:56">
      <c r="I458" s="35"/>
      <c r="J458" s="156" t="s">
        <v>1471</v>
      </c>
      <c r="K458" s="156" t="s">
        <v>1471</v>
      </c>
      <c r="L458" s="35">
        <v>17</v>
      </c>
      <c r="M458" s="35">
        <v>17</v>
      </c>
      <c r="N458" s="35">
        <v>7.4</v>
      </c>
      <c r="O458" s="35">
        <v>43</v>
      </c>
      <c r="P458" s="35">
        <v>8</v>
      </c>
      <c r="Q458" s="35">
        <v>9</v>
      </c>
      <c r="R458" s="22" t="s">
        <v>1472</v>
      </c>
      <c r="S458" s="22" t="s">
        <v>1473</v>
      </c>
      <c r="AI458" s="50"/>
      <c r="AJ458" s="50"/>
      <c r="AK458" s="50"/>
      <c r="AL458" s="50"/>
      <c r="AM458" s="50"/>
      <c r="AN458" s="50"/>
      <c r="AO458" s="50"/>
      <c r="AP458" s="285" t="s">
        <v>2823</v>
      </c>
      <c r="AQ458" s="285"/>
      <c r="AR458" s="285" t="str">
        <f>IF(AQ459=BK54,BK54,"")</f>
        <v/>
      </c>
      <c r="AS458" s="285"/>
      <c r="AT458" s="50"/>
      <c r="AU458" s="50"/>
      <c r="AV458" s="50"/>
      <c r="AW458" s="50"/>
      <c r="AX458" s="50"/>
      <c r="AY458" s="50"/>
      <c r="AZ458" s="50"/>
      <c r="BA458" s="50"/>
      <c r="BB458" s="50"/>
      <c r="BC458" s="3"/>
      <c r="BD458" s="97"/>
    </row>
    <row r="459" spans="9:56">
      <c r="I459" s="35"/>
      <c r="J459" s="156" t="s">
        <v>1474</v>
      </c>
      <c r="K459" s="156" t="s">
        <v>1474</v>
      </c>
      <c r="L459" s="35">
        <v>7</v>
      </c>
      <c r="M459" s="35">
        <v>44</v>
      </c>
      <c r="N459" s="35">
        <v>30</v>
      </c>
      <c r="O459" s="35">
        <v>-23</v>
      </c>
      <c r="P459" s="35">
        <v>-51</v>
      </c>
      <c r="Q459" s="35">
        <v>-2</v>
      </c>
      <c r="R459" s="22" t="s">
        <v>1475</v>
      </c>
      <c r="S459" s="22" t="s">
        <v>1476</v>
      </c>
      <c r="AI459" s="50"/>
      <c r="AJ459" s="50"/>
      <c r="AK459" s="50"/>
      <c r="AL459" s="50"/>
      <c r="AM459" s="50"/>
      <c r="AN459" s="50"/>
      <c r="AO459" s="50"/>
      <c r="AP459" s="285"/>
      <c r="AQ459" s="269" t="str">
        <f>BF17</f>
        <v>Ενεργή οθόνη 3</v>
      </c>
      <c r="AR459" s="285"/>
      <c r="AS459" s="285"/>
      <c r="AT459" s="50"/>
      <c r="AU459" s="50"/>
      <c r="AV459" s="50"/>
      <c r="AW459" s="50"/>
      <c r="AX459" s="50"/>
      <c r="AY459" s="50"/>
      <c r="AZ459" s="50"/>
      <c r="BA459" s="50"/>
      <c r="BB459" s="50"/>
      <c r="BC459" s="3"/>
      <c r="BD459" s="97"/>
    </row>
    <row r="460" spans="9:56">
      <c r="I460" s="35"/>
      <c r="J460" s="156" t="s">
        <v>1477</v>
      </c>
      <c r="K460" s="156" t="s">
        <v>1477</v>
      </c>
      <c r="L460" s="35">
        <v>12</v>
      </c>
      <c r="M460" s="35">
        <v>50</v>
      </c>
      <c r="N460" s="35">
        <v>53.1</v>
      </c>
      <c r="O460" s="35">
        <v>41</v>
      </c>
      <c r="P460" s="35">
        <v>7</v>
      </c>
      <c r="Q460" s="35">
        <v>13</v>
      </c>
      <c r="R460" s="22" t="s">
        <v>1478</v>
      </c>
      <c r="S460" s="22" t="s">
        <v>1479</v>
      </c>
      <c r="AI460" s="50"/>
      <c r="AJ460" s="50"/>
      <c r="AK460" s="50"/>
      <c r="AL460" s="50"/>
      <c r="AM460" s="50"/>
      <c r="AN460" s="50"/>
      <c r="AO460" s="50"/>
      <c r="AP460" s="50"/>
      <c r="AQ460" s="50"/>
      <c r="AR460" s="50"/>
      <c r="AS460" s="50"/>
      <c r="AT460" s="50"/>
      <c r="AU460" s="50"/>
      <c r="AV460" s="50"/>
      <c r="AW460" s="50"/>
      <c r="AX460" s="50"/>
      <c r="AY460" s="50"/>
      <c r="AZ460" s="50"/>
      <c r="BA460" s="50"/>
      <c r="BB460" s="50"/>
      <c r="BC460" s="3"/>
      <c r="BD460" s="97"/>
    </row>
    <row r="461" spans="9:56">
      <c r="I461" s="35"/>
      <c r="J461" s="156" t="s">
        <v>1480</v>
      </c>
      <c r="K461" s="156" t="s">
        <v>1480</v>
      </c>
      <c r="L461" s="35">
        <v>10</v>
      </c>
      <c r="M461" s="35">
        <v>43</v>
      </c>
      <c r="N461" s="35">
        <v>57.7</v>
      </c>
      <c r="O461" s="35">
        <v>11</v>
      </c>
      <c r="P461" s="35">
        <v>42</v>
      </c>
      <c r="Q461" s="35">
        <v>13</v>
      </c>
      <c r="R461" s="22" t="s">
        <v>1481</v>
      </c>
      <c r="S461" s="22" t="s">
        <v>1482</v>
      </c>
      <c r="AI461" s="50"/>
      <c r="AJ461" s="50"/>
      <c r="AK461" s="50"/>
      <c r="AL461" s="50"/>
      <c r="AM461" s="50"/>
      <c r="AN461" s="50"/>
      <c r="AO461" s="50"/>
      <c r="AP461" s="50"/>
      <c r="AQ461" s="50"/>
      <c r="AR461" s="50"/>
      <c r="AS461" s="50"/>
      <c r="AT461" s="50"/>
      <c r="AU461" s="50"/>
      <c r="AV461" s="50"/>
      <c r="AW461" s="50"/>
      <c r="AX461" s="50"/>
      <c r="AY461" s="50"/>
      <c r="AZ461" s="50"/>
      <c r="BA461" s="50"/>
      <c r="BB461" s="50"/>
      <c r="BC461" s="3"/>
      <c r="BD461" s="97"/>
    </row>
    <row r="462" spans="9:56">
      <c r="I462" s="35"/>
      <c r="J462" s="156" t="s">
        <v>1483</v>
      </c>
      <c r="K462" s="156" t="s">
        <v>1483</v>
      </c>
      <c r="L462" s="35">
        <v>10</v>
      </c>
      <c r="M462" s="35">
        <v>46</v>
      </c>
      <c r="N462" s="35">
        <v>45.8</v>
      </c>
      <c r="O462" s="35">
        <v>11</v>
      </c>
      <c r="P462" s="35">
        <v>49</v>
      </c>
      <c r="Q462" s="35">
        <v>12</v>
      </c>
      <c r="R462" s="22" t="s">
        <v>1484</v>
      </c>
      <c r="S462" s="22" t="s">
        <v>1485</v>
      </c>
      <c r="AI462" s="50"/>
      <c r="AJ462" s="50"/>
      <c r="AK462" s="50"/>
      <c r="AL462" s="50"/>
      <c r="AM462" s="50"/>
      <c r="AN462" s="51"/>
      <c r="AO462" s="51"/>
      <c r="AP462" s="51"/>
      <c r="AQ462" s="51"/>
      <c r="AR462" s="51"/>
      <c r="AS462" s="51"/>
      <c r="AT462" s="51"/>
      <c r="AU462" s="51"/>
      <c r="AV462" s="51"/>
      <c r="AW462" s="50"/>
      <c r="AX462" s="50"/>
      <c r="AY462" s="50"/>
      <c r="AZ462" s="50"/>
      <c r="BA462" s="50"/>
      <c r="BB462" s="50"/>
      <c r="BC462" s="337"/>
      <c r="BD462" s="97"/>
    </row>
    <row r="463" spans="9:56">
      <c r="I463" s="35"/>
      <c r="J463" s="156" t="s">
        <v>1486</v>
      </c>
      <c r="K463" s="156" t="s">
        <v>1486</v>
      </c>
      <c r="L463" s="35">
        <v>11</v>
      </c>
      <c r="M463" s="35">
        <v>14</v>
      </c>
      <c r="N463" s="35">
        <v>47.7</v>
      </c>
      <c r="O463" s="35">
        <v>55</v>
      </c>
      <c r="P463" s="35">
        <v>1</v>
      </c>
      <c r="Q463" s="35">
        <v>9</v>
      </c>
      <c r="R463" s="22" t="s">
        <v>1487</v>
      </c>
      <c r="S463" s="22" t="s">
        <v>1488</v>
      </c>
      <c r="AI463" s="50"/>
      <c r="AJ463" s="50"/>
      <c r="AK463" s="50"/>
      <c r="AL463" s="50"/>
      <c r="AM463" s="50"/>
      <c r="AN463" s="50"/>
      <c r="AO463" s="50"/>
      <c r="AP463" s="50"/>
      <c r="AQ463" s="50"/>
      <c r="AR463" s="50"/>
      <c r="AS463" s="50"/>
      <c r="AT463" s="50"/>
      <c r="AU463" s="50"/>
      <c r="AV463" s="50"/>
      <c r="AW463" s="50"/>
      <c r="AX463" s="50"/>
      <c r="AY463" s="50"/>
      <c r="AZ463" s="50"/>
      <c r="BA463" s="50"/>
      <c r="BB463" s="50"/>
      <c r="BC463" s="337"/>
      <c r="BD463" s="97"/>
    </row>
    <row r="464" spans="9:56">
      <c r="I464" s="35"/>
      <c r="J464" s="156" t="s">
        <v>1489</v>
      </c>
      <c r="K464" s="156" t="s">
        <v>1489</v>
      </c>
      <c r="L464" s="35">
        <v>12</v>
      </c>
      <c r="M464" s="35">
        <v>13</v>
      </c>
      <c r="N464" s="35">
        <v>48.3</v>
      </c>
      <c r="O464" s="35">
        <v>14</v>
      </c>
      <c r="P464" s="35">
        <v>54</v>
      </c>
      <c r="Q464" s="35">
        <v>2</v>
      </c>
      <c r="R464" s="22" t="s">
        <v>1490</v>
      </c>
      <c r="S464" s="22" t="s">
        <v>1491</v>
      </c>
      <c r="AI464" s="50"/>
      <c r="AJ464" s="50"/>
      <c r="AK464" s="50"/>
      <c r="AL464" s="50"/>
      <c r="AM464" s="50"/>
      <c r="AN464" s="50"/>
      <c r="AO464" s="50"/>
      <c r="AP464" s="50"/>
      <c r="AQ464" s="50"/>
      <c r="AR464" s="50"/>
      <c r="AS464" s="50"/>
      <c r="AT464" s="50"/>
      <c r="AU464" s="50"/>
      <c r="AV464" s="50"/>
      <c r="AW464" s="50"/>
      <c r="AX464" s="50"/>
      <c r="AY464" s="50"/>
      <c r="AZ464" s="50"/>
      <c r="BA464" s="50"/>
      <c r="BB464" s="50"/>
      <c r="BC464" s="337"/>
      <c r="BD464" s="97"/>
    </row>
    <row r="465" spans="9:56">
      <c r="I465" s="35"/>
      <c r="J465" s="156" t="s">
        <v>1492</v>
      </c>
      <c r="K465" s="156" t="s">
        <v>1492</v>
      </c>
      <c r="L465" s="35">
        <v>12</v>
      </c>
      <c r="M465" s="35">
        <v>18</v>
      </c>
      <c r="N465" s="35">
        <v>49.6</v>
      </c>
      <c r="O465" s="35">
        <v>14</v>
      </c>
      <c r="P465" s="35">
        <v>24</v>
      </c>
      <c r="Q465" s="35">
        <v>59</v>
      </c>
      <c r="R465" s="22" t="s">
        <v>1493</v>
      </c>
      <c r="S465" s="22" t="s">
        <v>1494</v>
      </c>
      <c r="AI465" s="50"/>
      <c r="AJ465" s="50"/>
      <c r="AK465" s="50"/>
      <c r="AL465" s="50"/>
      <c r="AM465" s="50"/>
      <c r="AN465" s="50"/>
      <c r="AO465" s="50"/>
      <c r="AP465" s="50"/>
      <c r="AQ465" s="50"/>
      <c r="AR465" s="50"/>
      <c r="AS465" s="50"/>
      <c r="AT465" s="50"/>
      <c r="AU465" s="50"/>
      <c r="AV465" s="50"/>
      <c r="AW465" s="50"/>
      <c r="AX465" s="50"/>
      <c r="AY465" s="50"/>
      <c r="AZ465" s="50"/>
      <c r="BA465" s="50"/>
      <c r="BB465" s="50"/>
      <c r="BC465" s="337"/>
      <c r="BD465" s="97"/>
    </row>
    <row r="466" spans="9:56">
      <c r="I466" s="35"/>
      <c r="J466" s="156" t="s">
        <v>1495</v>
      </c>
      <c r="K466" s="156" t="s">
        <v>1495</v>
      </c>
      <c r="L466" s="35">
        <v>12</v>
      </c>
      <c r="M466" s="35">
        <v>22</v>
      </c>
      <c r="N466" s="35">
        <v>54.9</v>
      </c>
      <c r="O466" s="35">
        <v>15</v>
      </c>
      <c r="P466" s="35">
        <v>49</v>
      </c>
      <c r="Q466" s="35">
        <v>21</v>
      </c>
      <c r="R466" s="22" t="s">
        <v>1496</v>
      </c>
      <c r="S466" s="22" t="s">
        <v>1497</v>
      </c>
      <c r="AI466" s="50"/>
      <c r="AJ466" s="50"/>
      <c r="AK466" s="50"/>
      <c r="AL466" s="50"/>
      <c r="AM466" s="50"/>
      <c r="AN466" s="50"/>
      <c r="AO466" s="50"/>
      <c r="AP466" s="50"/>
      <c r="AQ466" s="50"/>
      <c r="AR466" s="50"/>
      <c r="AS466" s="50"/>
      <c r="AT466" s="50"/>
      <c r="AU466" s="50"/>
      <c r="AV466" s="50"/>
      <c r="AW466" s="50"/>
      <c r="AX466" s="50"/>
      <c r="AY466" s="50"/>
      <c r="AZ466" s="50"/>
      <c r="BA466" s="50"/>
      <c r="BB466" s="50"/>
      <c r="BC466" s="337"/>
      <c r="BD466" s="97"/>
    </row>
    <row r="467" spans="9:56">
      <c r="I467" s="35"/>
      <c r="J467" s="156" t="s">
        <v>1498</v>
      </c>
      <c r="K467" s="156" t="s">
        <v>1498</v>
      </c>
      <c r="L467" s="35">
        <v>14</v>
      </c>
      <c r="M467" s="35">
        <v>3</v>
      </c>
      <c r="N467" s="35">
        <v>12.6</v>
      </c>
      <c r="O467" s="35">
        <v>54</v>
      </c>
      <c r="P467" s="35">
        <v>20</v>
      </c>
      <c r="Q467" s="35">
        <v>55</v>
      </c>
      <c r="R467" s="22" t="s">
        <v>1499</v>
      </c>
      <c r="S467" s="22" t="s">
        <v>1500</v>
      </c>
      <c r="AI467" s="50"/>
      <c r="AJ467" s="50"/>
      <c r="AK467" s="50"/>
      <c r="AL467" s="50"/>
      <c r="AM467" s="50"/>
      <c r="AN467" s="50"/>
      <c r="AO467" s="50"/>
      <c r="AP467" s="50"/>
      <c r="AQ467" s="50"/>
      <c r="AR467" s="50"/>
      <c r="AS467" s="50"/>
      <c r="AT467" s="50"/>
      <c r="AU467" s="50"/>
      <c r="AV467" s="50"/>
      <c r="AW467" s="50"/>
      <c r="AX467" s="50"/>
      <c r="AY467" s="50"/>
      <c r="AZ467" s="50"/>
      <c r="BA467" s="50"/>
      <c r="BB467" s="50"/>
      <c r="BC467" s="337"/>
      <c r="BD467" s="97"/>
    </row>
    <row r="468" spans="9:56">
      <c r="I468" s="35"/>
      <c r="J468" s="156" t="s">
        <v>1501</v>
      </c>
      <c r="K468" s="156" t="s">
        <v>1501</v>
      </c>
      <c r="L468" s="35">
        <v>15</v>
      </c>
      <c r="M468" s="35">
        <v>6</v>
      </c>
      <c r="N468" s="35">
        <v>29.6</v>
      </c>
      <c r="O468" s="35">
        <v>55</v>
      </c>
      <c r="P468" s="35">
        <v>45</v>
      </c>
      <c r="Q468" s="35">
        <v>48</v>
      </c>
      <c r="R468" s="22" t="s">
        <v>1502</v>
      </c>
      <c r="S468" s="22" t="s">
        <v>1503</v>
      </c>
      <c r="AI468" s="50"/>
      <c r="AJ468" s="50"/>
      <c r="AK468" s="50"/>
      <c r="AL468" s="50"/>
      <c r="AM468" s="50"/>
      <c r="AN468" s="50"/>
      <c r="AO468" s="50"/>
      <c r="AP468" s="50"/>
      <c r="AQ468" s="50"/>
      <c r="AR468" s="50"/>
      <c r="AS468" s="50"/>
      <c r="AT468" s="50"/>
      <c r="AU468" s="50"/>
      <c r="AV468" s="50"/>
      <c r="AW468" s="50"/>
      <c r="AX468" s="50"/>
      <c r="AY468" s="50"/>
      <c r="AZ468" s="50"/>
      <c r="BA468" s="50"/>
      <c r="BB468" s="50"/>
      <c r="BC468" s="337"/>
      <c r="BD468" s="97"/>
    </row>
    <row r="469" spans="9:56">
      <c r="I469" s="35"/>
      <c r="J469" s="156" t="s">
        <v>1504</v>
      </c>
      <c r="K469" s="156" t="s">
        <v>1504</v>
      </c>
      <c r="L469" s="35">
        <v>1</v>
      </c>
      <c r="M469" s="35">
        <v>33</v>
      </c>
      <c r="N469" s="35">
        <v>23</v>
      </c>
      <c r="O469" s="35">
        <v>60</v>
      </c>
      <c r="P469" s="35">
        <v>39</v>
      </c>
      <c r="Q469" s="35">
        <v>0</v>
      </c>
      <c r="R469" s="22" t="s">
        <v>1505</v>
      </c>
      <c r="S469" s="22" t="s">
        <v>1506</v>
      </c>
      <c r="AI469" s="63"/>
      <c r="AJ469" s="63"/>
      <c r="AK469" s="63"/>
      <c r="AL469" s="63"/>
      <c r="AM469" s="63"/>
      <c r="AN469" s="63"/>
      <c r="AO469" s="63"/>
      <c r="AP469" s="342"/>
      <c r="AQ469" s="342"/>
      <c r="AR469" s="3"/>
      <c r="AS469" s="3"/>
      <c r="AT469" s="342"/>
      <c r="AU469" s="342"/>
      <c r="AV469" s="63"/>
      <c r="AW469" s="63"/>
      <c r="AX469" s="63"/>
      <c r="AY469" s="63"/>
      <c r="AZ469" s="5"/>
      <c r="BA469" s="5"/>
      <c r="BB469" s="5"/>
      <c r="BC469" s="5"/>
      <c r="BD469" s="97"/>
    </row>
    <row r="470" spans="9:56">
      <c r="I470" s="35"/>
      <c r="J470" s="156" t="s">
        <v>1507</v>
      </c>
      <c r="K470" s="156" t="s">
        <v>1507</v>
      </c>
      <c r="L470" s="35">
        <v>12</v>
      </c>
      <c r="M470" s="35">
        <v>39</v>
      </c>
      <c r="N470" s="35">
        <v>59.4</v>
      </c>
      <c r="O470" s="35">
        <v>-11</v>
      </c>
      <c r="P470" s="35">
        <v>-37</v>
      </c>
      <c r="Q470" s="35">
        <v>-23</v>
      </c>
      <c r="R470" s="22" t="s">
        <v>1508</v>
      </c>
      <c r="S470" s="22" t="s">
        <v>1509</v>
      </c>
      <c r="AI470" s="3"/>
      <c r="AJ470" s="3"/>
      <c r="AK470" s="3"/>
      <c r="AL470" s="3"/>
      <c r="AM470" s="3"/>
      <c r="AN470" s="3"/>
      <c r="AO470" s="3"/>
      <c r="AP470" s="328" t="str">
        <f>BS138</f>
        <v/>
      </c>
      <c r="AQ470" s="329"/>
      <c r="AR470" s="330" t="s">
        <v>2773</v>
      </c>
      <c r="AS470" s="328" t="str">
        <f>CB138</f>
        <v/>
      </c>
      <c r="AT470" s="328"/>
      <c r="AU470" s="329"/>
      <c r="AV470" s="3"/>
      <c r="AW470" s="3"/>
      <c r="AX470" s="3"/>
      <c r="AY470" s="3"/>
      <c r="AZ470" s="3"/>
      <c r="BA470" s="3"/>
      <c r="BB470" s="3"/>
      <c r="BC470" s="3"/>
      <c r="BD470" s="97"/>
    </row>
    <row r="471" spans="9:56">
      <c r="I471" s="35"/>
      <c r="J471" s="156" t="s">
        <v>1510</v>
      </c>
      <c r="K471" s="156" t="s">
        <v>1510</v>
      </c>
      <c r="L471" s="35">
        <v>10</v>
      </c>
      <c r="M471" s="35">
        <v>47</v>
      </c>
      <c r="N471" s="35">
        <v>49.6</v>
      </c>
      <c r="O471" s="35">
        <v>12</v>
      </c>
      <c r="P471" s="35">
        <v>34</v>
      </c>
      <c r="Q471" s="35">
        <v>54</v>
      </c>
      <c r="R471" s="22" t="s">
        <v>1511</v>
      </c>
      <c r="S471" s="22" t="s">
        <v>1512</v>
      </c>
      <c r="AI471" s="3"/>
      <c r="AJ471" s="3"/>
      <c r="AK471" s="3"/>
      <c r="AL471" s="3"/>
      <c r="AM471" s="3"/>
      <c r="AN471" s="3"/>
      <c r="AO471" s="3"/>
      <c r="AP471" s="328" t="str">
        <f>BS139</f>
        <v/>
      </c>
      <c r="AQ471" s="329"/>
      <c r="AR471" s="330" t="s">
        <v>2819</v>
      </c>
      <c r="AS471" s="328" t="str">
        <f>CB139</f>
        <v/>
      </c>
      <c r="AT471" s="328"/>
      <c r="AU471" s="329"/>
      <c r="AV471" s="3"/>
      <c r="AW471" s="3"/>
      <c r="AX471" s="3"/>
      <c r="AY471" s="3"/>
      <c r="AZ471" s="3"/>
      <c r="BA471" s="3"/>
      <c r="BB471" s="3"/>
      <c r="BC471" s="3"/>
      <c r="BD471" s="97"/>
    </row>
    <row r="472" spans="9:56">
      <c r="I472" s="35"/>
      <c r="J472" s="156" t="s">
        <v>1513</v>
      </c>
      <c r="K472" s="156" t="s">
        <v>1513</v>
      </c>
      <c r="L472" s="35">
        <v>12</v>
      </c>
      <c r="M472" s="35">
        <v>18</v>
      </c>
      <c r="N472" s="35">
        <v>57.6</v>
      </c>
      <c r="O472" s="35">
        <v>47</v>
      </c>
      <c r="P472" s="35">
        <v>18</v>
      </c>
      <c r="Q472" s="35">
        <v>13</v>
      </c>
      <c r="R472" s="22" t="s">
        <v>1514</v>
      </c>
      <c r="S472" s="22" t="s">
        <v>1515</v>
      </c>
      <c r="AI472" s="52"/>
      <c r="AJ472" s="52"/>
      <c r="AK472" s="52"/>
      <c r="AL472" s="52"/>
      <c r="AM472" s="52"/>
      <c r="AN472" s="52"/>
      <c r="AO472" s="52"/>
      <c r="AP472" s="513" t="str">
        <f>IF(BF23=3,AQ459,"Αδρανής Οθόνη")</f>
        <v>Ενεργή οθόνη 3</v>
      </c>
      <c r="AQ472" s="514" t="s">
        <v>2774</v>
      </c>
      <c r="AR472" s="48" t="s">
        <v>3885</v>
      </c>
      <c r="AS472" s="533">
        <v>2000</v>
      </c>
      <c r="AT472" s="515" t="s">
        <v>2775</v>
      </c>
      <c r="AU472" s="4"/>
      <c r="AV472" s="52"/>
      <c r="AW472" s="52"/>
      <c r="AX472" s="52"/>
      <c r="AY472" s="53"/>
      <c r="AZ472" s="5"/>
      <c r="BA472" s="5"/>
      <c r="BB472" s="5"/>
      <c r="BC472" s="5"/>
      <c r="BD472" s="97"/>
    </row>
    <row r="473" spans="9:56">
      <c r="I473" s="35"/>
      <c r="J473" s="156" t="s">
        <v>1516</v>
      </c>
      <c r="K473" s="156" t="s">
        <v>1516</v>
      </c>
      <c r="L473" s="35">
        <v>16</v>
      </c>
      <c r="M473" s="35">
        <v>32</v>
      </c>
      <c r="N473" s="35">
        <v>31.9</v>
      </c>
      <c r="O473" s="35">
        <v>-13</v>
      </c>
      <c r="P473" s="35">
        <v>-3</v>
      </c>
      <c r="Q473" s="35">
        <v>-14</v>
      </c>
      <c r="R473" s="22" t="s">
        <v>1517</v>
      </c>
      <c r="S473" s="22" t="s">
        <v>1518</v>
      </c>
      <c r="AI473" s="5"/>
      <c r="AJ473" s="5"/>
      <c r="AK473" s="5"/>
      <c r="AL473" s="5"/>
      <c r="AM473" s="5"/>
      <c r="AN473" s="5"/>
      <c r="AO473" s="5"/>
      <c r="AP473" s="121" t="s">
        <v>3721</v>
      </c>
      <c r="AQ473" s="4"/>
      <c r="AR473" s="121" t="s">
        <v>2777</v>
      </c>
      <c r="AS473" s="4" t="s">
        <v>2069</v>
      </c>
      <c r="AT473" s="121" t="s">
        <v>3727</v>
      </c>
      <c r="AU473" s="4"/>
      <c r="AV473" s="5"/>
      <c r="AW473" s="5"/>
      <c r="AX473" s="5"/>
      <c r="AY473" s="54"/>
      <c r="AZ473" s="5"/>
      <c r="BA473" s="5"/>
      <c r="BB473" s="5"/>
      <c r="BC473" s="5"/>
      <c r="BD473" s="97"/>
    </row>
    <row r="474" spans="9:56">
      <c r="I474" s="35"/>
      <c r="J474" s="156" t="s">
        <v>1519</v>
      </c>
      <c r="K474" s="156" t="s">
        <v>1519</v>
      </c>
      <c r="L474" s="35">
        <v>11</v>
      </c>
      <c r="M474" s="35">
        <v>11</v>
      </c>
      <c r="N474" s="35">
        <v>31</v>
      </c>
      <c r="O474" s="35">
        <v>55</v>
      </c>
      <c r="P474" s="35">
        <v>40</v>
      </c>
      <c r="Q474" s="35">
        <v>27</v>
      </c>
      <c r="R474" s="22" t="s">
        <v>1520</v>
      </c>
      <c r="S474" s="22" t="s">
        <v>1521</v>
      </c>
      <c r="AI474" s="5"/>
      <c r="AJ474" s="5"/>
      <c r="AK474" s="5"/>
      <c r="AL474" s="5"/>
      <c r="AM474" s="5"/>
      <c r="AN474" s="5"/>
      <c r="AO474" s="5"/>
      <c r="AP474" s="4" t="s">
        <v>3879</v>
      </c>
      <c r="AQ474" s="516" t="str">
        <f>BQ118</f>
        <v/>
      </c>
      <c r="AR474" s="517" t="s">
        <v>2779</v>
      </c>
      <c r="AS474" s="518" t="str">
        <f>BS124</f>
        <v/>
      </c>
      <c r="AT474" s="4" t="s">
        <v>2780</v>
      </c>
      <c r="AU474" s="519" t="str">
        <f>BZ118</f>
        <v/>
      </c>
      <c r="AV474" s="5"/>
      <c r="AW474" s="5"/>
      <c r="AX474" s="5"/>
      <c r="AY474" s="54"/>
      <c r="AZ474" s="5"/>
      <c r="BA474" s="5"/>
      <c r="BB474" s="5"/>
      <c r="BC474" s="5"/>
      <c r="BD474" s="97"/>
    </row>
    <row r="475" spans="9:56" ht="18.75">
      <c r="I475" s="35"/>
      <c r="J475" s="156" t="s">
        <v>1522</v>
      </c>
      <c r="K475" s="156" t="s">
        <v>1522</v>
      </c>
      <c r="L475" s="35">
        <v>11</v>
      </c>
      <c r="M475" s="35">
        <v>57</v>
      </c>
      <c r="N475" s="35">
        <v>36</v>
      </c>
      <c r="O475" s="35">
        <v>53</v>
      </c>
      <c r="P475" s="35">
        <v>22</v>
      </c>
      <c r="Q475" s="35">
        <v>28</v>
      </c>
      <c r="R475" s="22" t="s">
        <v>1523</v>
      </c>
      <c r="S475" s="22" t="s">
        <v>1524</v>
      </c>
      <c r="AI475" s="5"/>
      <c r="AJ475" s="5"/>
      <c r="AK475" s="5"/>
      <c r="AL475" s="5"/>
      <c r="AM475" s="5"/>
      <c r="AN475" s="5"/>
      <c r="AO475" s="5"/>
      <c r="AP475" s="4" t="s">
        <v>3880</v>
      </c>
      <c r="AQ475" s="519" t="str">
        <f ca="1">BR118</f>
        <v/>
      </c>
      <c r="AR475" s="520" t="str">
        <f>BS126</f>
        <v/>
      </c>
      <c r="AS475" s="116"/>
      <c r="AT475" s="4" t="s">
        <v>2781</v>
      </c>
      <c r="AU475" s="519" t="str">
        <f>CA118</f>
        <v/>
      </c>
      <c r="AV475" s="5"/>
      <c r="AW475" s="5"/>
      <c r="AX475" s="5"/>
      <c r="AY475" s="54"/>
      <c r="AZ475" s="5"/>
      <c r="BA475" s="5"/>
      <c r="BB475" s="5"/>
      <c r="BC475" s="5"/>
      <c r="BD475" s="97"/>
    </row>
    <row r="476" spans="9:56" ht="20.25">
      <c r="I476" s="24" t="s">
        <v>1525</v>
      </c>
      <c r="J476" s="157" t="s">
        <v>1526</v>
      </c>
      <c r="K476" s="157" t="s">
        <v>1526</v>
      </c>
      <c r="L476" s="24" t="s">
        <v>39</v>
      </c>
      <c r="M476" s="24" t="s">
        <v>1525</v>
      </c>
      <c r="N476" s="24" t="s">
        <v>1525</v>
      </c>
      <c r="O476" s="24" t="s">
        <v>40</v>
      </c>
      <c r="P476" s="24" t="s">
        <v>1527</v>
      </c>
      <c r="Q476" s="24" t="s">
        <v>1528</v>
      </c>
      <c r="R476" s="24" t="s">
        <v>1529</v>
      </c>
      <c r="S476" s="24" t="s">
        <v>1527</v>
      </c>
      <c r="AI476" s="5"/>
      <c r="AJ476" s="5"/>
      <c r="AK476" s="5"/>
      <c r="AL476" s="5"/>
      <c r="AM476" s="5"/>
      <c r="AN476" s="5"/>
      <c r="AO476" s="5"/>
      <c r="AP476" s="4" t="s">
        <v>3881</v>
      </c>
      <c r="AQ476" s="521" t="str">
        <f>BS118</f>
        <v/>
      </c>
      <c r="AR476" s="522" t="s">
        <v>2782</v>
      </c>
      <c r="AS476" s="523" t="str">
        <f>BS125</f>
        <v/>
      </c>
      <c r="AT476" s="4" t="s">
        <v>2783</v>
      </c>
      <c r="AU476" s="521" t="str">
        <f>CB118</f>
        <v/>
      </c>
      <c r="AV476" s="5"/>
      <c r="AW476" s="5"/>
      <c r="AX476" s="5"/>
      <c r="AY476" s="54"/>
      <c r="AZ476" s="5"/>
      <c r="BA476" s="5"/>
      <c r="BB476" s="5"/>
      <c r="BC476" s="5"/>
      <c r="BD476" s="97"/>
    </row>
    <row r="477" spans="9:56">
      <c r="I477" s="24" t="s">
        <v>1530</v>
      </c>
      <c r="J477" s="157" t="s">
        <v>1531</v>
      </c>
      <c r="K477" s="157" t="s">
        <v>1531</v>
      </c>
      <c r="L477" s="24" t="s">
        <v>39</v>
      </c>
      <c r="M477" s="24" t="s">
        <v>1530</v>
      </c>
      <c r="N477" s="24" t="s">
        <v>1530</v>
      </c>
      <c r="O477" s="24" t="s">
        <v>40</v>
      </c>
      <c r="P477" s="24" t="s">
        <v>1532</v>
      </c>
      <c r="Q477" s="24" t="s">
        <v>1533</v>
      </c>
      <c r="R477" s="24" t="s">
        <v>1534</v>
      </c>
      <c r="S477" s="24" t="s">
        <v>1532</v>
      </c>
      <c r="V477" s="5"/>
      <c r="W477" s="5"/>
      <c r="X477" s="283" t="s">
        <v>3112</v>
      </c>
      <c r="Y477" s="5"/>
      <c r="Z477" s="342"/>
      <c r="AA477" s="5"/>
      <c r="AB477" s="5"/>
      <c r="AC477" s="5"/>
      <c r="AD477" s="5"/>
      <c r="AE477" s="5"/>
      <c r="AF477" s="5"/>
      <c r="AG477" s="5"/>
      <c r="AI477" s="5"/>
      <c r="AJ477" s="5"/>
      <c r="AK477" s="5"/>
      <c r="AL477" s="5"/>
      <c r="AM477" s="5"/>
      <c r="AN477" s="5"/>
      <c r="AO477" s="5"/>
      <c r="AP477" s="4" t="s">
        <v>3882</v>
      </c>
      <c r="AQ477" s="524" t="str">
        <f>BT118</f>
        <v/>
      </c>
      <c r="AR477" s="4"/>
      <c r="AS477" s="4"/>
      <c r="AT477" s="4" t="s">
        <v>2784</v>
      </c>
      <c r="AU477" s="524" t="str">
        <f>CC118</f>
        <v/>
      </c>
      <c r="AV477" s="5"/>
      <c r="AW477" s="5"/>
      <c r="AX477" s="5"/>
      <c r="AY477" s="54"/>
      <c r="AZ477" s="5"/>
      <c r="BA477" s="5"/>
      <c r="BB477" s="5"/>
      <c r="BC477" s="5"/>
      <c r="BD477" s="97"/>
    </row>
    <row r="478" spans="9:56">
      <c r="I478" s="22"/>
      <c r="J478" s="156" t="s">
        <v>1535</v>
      </c>
      <c r="K478" s="156" t="s">
        <v>1535</v>
      </c>
      <c r="L478" s="22">
        <v>7</v>
      </c>
      <c r="M478" s="22">
        <v>41</v>
      </c>
      <c r="N478" s="22">
        <v>14.8</v>
      </c>
      <c r="O478" s="22">
        <v>-9</v>
      </c>
      <c r="P478" s="22">
        <v>-33</v>
      </c>
      <c r="Q478" s="22">
        <v>-4</v>
      </c>
      <c r="R478" s="22" t="s">
        <v>1536</v>
      </c>
      <c r="S478" s="22" t="s">
        <v>1537</v>
      </c>
      <c r="AI478" s="5"/>
      <c r="AJ478" s="5"/>
      <c r="AK478" s="5"/>
      <c r="AL478" s="5"/>
      <c r="AM478" s="5"/>
      <c r="AN478" s="5"/>
      <c r="AO478" s="5"/>
      <c r="AP478" s="525" t="s">
        <v>3723</v>
      </c>
      <c r="AQ478" s="526" t="str">
        <f>BS130</f>
        <v/>
      </c>
      <c r="AR478" s="4"/>
      <c r="AS478" s="4"/>
      <c r="AT478" s="4"/>
      <c r="AU478" s="527"/>
      <c r="AV478" s="5"/>
      <c r="AW478" s="5"/>
      <c r="AX478" s="5"/>
      <c r="AY478" s="54"/>
      <c r="AZ478" s="5"/>
      <c r="BA478" s="5"/>
      <c r="BB478" s="5"/>
      <c r="BC478" s="5"/>
      <c r="BD478" s="97"/>
    </row>
    <row r="479" spans="9:56">
      <c r="I479" s="22"/>
      <c r="J479" s="156" t="s">
        <v>1538</v>
      </c>
      <c r="K479" s="156" t="s">
        <v>1538</v>
      </c>
      <c r="L479" s="22">
        <v>6</v>
      </c>
      <c r="M479" s="22">
        <v>28</v>
      </c>
      <c r="N479" s="22">
        <v>49.1</v>
      </c>
      <c r="O479" s="22">
        <v>-7</v>
      </c>
      <c r="P479" s="22">
        <v>-2</v>
      </c>
      <c r="Q479" s="22">
        <v>-4</v>
      </c>
      <c r="R479" s="22" t="s">
        <v>1539</v>
      </c>
      <c r="S479" s="22" t="s">
        <v>1540</v>
      </c>
      <c r="AI479" s="5"/>
      <c r="AJ479" s="5"/>
      <c r="AK479" s="5"/>
      <c r="AL479" s="5"/>
      <c r="AM479" s="5"/>
      <c r="AN479" s="5"/>
      <c r="AO479" s="5"/>
      <c r="AP479" s="595" t="s">
        <v>3883</v>
      </c>
      <c r="AQ479" s="121"/>
      <c r="AR479" s="121" t="s">
        <v>3884</v>
      </c>
      <c r="AS479" s="528"/>
      <c r="AT479" s="48"/>
      <c r="AU479" s="121" t="s">
        <v>2805</v>
      </c>
      <c r="AV479" s="5"/>
      <c r="AW479" s="5"/>
      <c r="AX479" s="5"/>
      <c r="AY479" s="54"/>
      <c r="AZ479" s="5"/>
      <c r="BA479" s="5"/>
      <c r="BB479" s="5"/>
      <c r="BC479" s="5"/>
      <c r="BD479" s="97"/>
    </row>
    <row r="480" spans="9:56">
      <c r="I480" s="22"/>
      <c r="J480" s="156" t="s">
        <v>1541</v>
      </c>
      <c r="K480" s="156" t="s">
        <v>1541</v>
      </c>
      <c r="L480" s="22">
        <v>6</v>
      </c>
      <c r="M480" s="22">
        <v>14</v>
      </c>
      <c r="N480" s="22">
        <v>51.3</v>
      </c>
      <c r="O480" s="22">
        <v>-6</v>
      </c>
      <c r="P480" s="22">
        <v>-16</v>
      </c>
      <c r="Q480" s="22">
        <v>-29</v>
      </c>
      <c r="R480" s="22" t="s">
        <v>1542</v>
      </c>
      <c r="S480" s="22" t="s">
        <v>1543</v>
      </c>
      <c r="AI480" s="5"/>
      <c r="AJ480" s="5"/>
      <c r="AK480" s="5"/>
      <c r="AL480" s="5"/>
      <c r="AM480" s="5"/>
      <c r="AN480" s="5"/>
      <c r="AO480" s="5"/>
      <c r="AP480" s="4" t="s">
        <v>3862</v>
      </c>
      <c r="AQ480" s="519" t="str">
        <f>BU118</f>
        <v/>
      </c>
      <c r="AR480" s="517" t="s">
        <v>2789</v>
      </c>
      <c r="AS480" s="518" t="str">
        <f>CB124</f>
        <v/>
      </c>
      <c r="AT480" s="4" t="s">
        <v>2790</v>
      </c>
      <c r="AU480" s="519" t="str">
        <f>CD118</f>
        <v/>
      </c>
      <c r="AV480" s="5"/>
      <c r="AW480" s="5"/>
      <c r="AX480" s="5"/>
      <c r="AY480" s="54"/>
      <c r="AZ480" s="5"/>
      <c r="BA480" s="5"/>
      <c r="BB480" s="5"/>
      <c r="BC480" s="5"/>
      <c r="BD480" s="97"/>
    </row>
    <row r="481" spans="9:56" ht="18.75">
      <c r="I481" s="22"/>
      <c r="J481" s="156" t="s">
        <v>1544</v>
      </c>
      <c r="K481" s="156" t="s">
        <v>1544</v>
      </c>
      <c r="L481" s="22">
        <v>7</v>
      </c>
      <c r="M481" s="22">
        <v>11</v>
      </c>
      <c r="N481" s="22">
        <v>51.9</v>
      </c>
      <c r="O481" s="22">
        <v>0</v>
      </c>
      <c r="P481" s="22">
        <v>-29</v>
      </c>
      <c r="Q481" s="22">
        <v>-34</v>
      </c>
      <c r="R481" s="22" t="s">
        <v>1545</v>
      </c>
      <c r="S481" s="22" t="s">
        <v>1546</v>
      </c>
      <c r="AI481" s="5"/>
      <c r="AJ481" s="5"/>
      <c r="AK481" s="5"/>
      <c r="AL481" s="5"/>
      <c r="AM481" s="5"/>
      <c r="AN481" s="5"/>
      <c r="AO481" s="5"/>
      <c r="AP481" s="4" t="s">
        <v>3863</v>
      </c>
      <c r="AQ481" s="516" t="str">
        <f>BV118</f>
        <v/>
      </c>
      <c r="AR481" s="520" t="str">
        <f>CB126</f>
        <v/>
      </c>
      <c r="AS481" s="116"/>
      <c r="AT481" s="4" t="s">
        <v>2792</v>
      </c>
      <c r="AU481" s="519" t="str">
        <f>CE118</f>
        <v/>
      </c>
      <c r="AV481" s="5"/>
      <c r="AW481" s="5"/>
      <c r="AX481" s="5"/>
      <c r="AY481" s="54"/>
      <c r="AZ481" s="5"/>
      <c r="BA481" s="5"/>
      <c r="BB481" s="5"/>
      <c r="BC481" s="5"/>
      <c r="BD481" s="97"/>
    </row>
    <row r="482" spans="9:56" ht="20.25">
      <c r="I482" s="22"/>
      <c r="J482" s="156" t="s">
        <v>1547</v>
      </c>
      <c r="K482" s="156" t="s">
        <v>1547</v>
      </c>
      <c r="L482" s="22">
        <v>6</v>
      </c>
      <c r="M482" s="22">
        <v>23</v>
      </c>
      <c r="N482" s="22">
        <v>46.1</v>
      </c>
      <c r="O482" s="22">
        <v>4</v>
      </c>
      <c r="P482" s="22">
        <v>35</v>
      </c>
      <c r="Q482" s="22">
        <v>34</v>
      </c>
      <c r="R482" s="22" t="s">
        <v>1548</v>
      </c>
      <c r="S482" s="22" t="s">
        <v>1549</v>
      </c>
      <c r="AI482" s="5"/>
      <c r="AJ482" s="5"/>
      <c r="AK482" s="5"/>
      <c r="AL482" s="5"/>
      <c r="AM482" s="5"/>
      <c r="AN482" s="5"/>
      <c r="AO482" s="5"/>
      <c r="AP482" s="4" t="s">
        <v>3860</v>
      </c>
      <c r="AQ482" s="529" t="str">
        <f>BW118</f>
        <v/>
      </c>
      <c r="AR482" s="522" t="s">
        <v>2794</v>
      </c>
      <c r="AS482" s="523" t="str">
        <f>CB125</f>
        <v/>
      </c>
      <c r="AT482" s="4" t="s">
        <v>2795</v>
      </c>
      <c r="AU482" s="530" t="str">
        <f>CF118</f>
        <v/>
      </c>
      <c r="AV482" s="5"/>
      <c r="AW482" s="5"/>
      <c r="AX482" s="5"/>
      <c r="AY482" s="54"/>
      <c r="AZ482" s="5"/>
      <c r="BA482" s="5"/>
      <c r="BB482" s="5"/>
      <c r="BC482" s="5"/>
      <c r="BD482" s="97"/>
    </row>
    <row r="483" spans="9:56">
      <c r="I483" s="22"/>
      <c r="J483" s="156" t="s">
        <v>1550</v>
      </c>
      <c r="K483" s="156" t="s">
        <v>1550</v>
      </c>
      <c r="L483" s="22">
        <v>8</v>
      </c>
      <c r="M483" s="22">
        <v>8</v>
      </c>
      <c r="N483" s="22">
        <v>35.6</v>
      </c>
      <c r="O483" s="22">
        <v>-2</v>
      </c>
      <c r="P483" s="22">
        <v>-59</v>
      </c>
      <c r="Q483" s="22">
        <v>-2</v>
      </c>
      <c r="R483" s="22" t="s">
        <v>1551</v>
      </c>
      <c r="S483" s="22" t="s">
        <v>1552</v>
      </c>
      <c r="AI483" s="5"/>
      <c r="AJ483" s="5"/>
      <c r="AK483" s="5"/>
      <c r="AL483" s="5"/>
      <c r="AM483" s="5"/>
      <c r="AN483" s="5"/>
      <c r="AO483" s="5"/>
      <c r="AP483" s="4" t="s">
        <v>3874</v>
      </c>
      <c r="AQ483" s="524" t="str">
        <f>BX118</f>
        <v/>
      </c>
      <c r="AR483" s="4" t="s">
        <v>3887</v>
      </c>
      <c r="AS483" s="4"/>
      <c r="AT483" s="4" t="s">
        <v>2797</v>
      </c>
      <c r="AU483" s="524" t="str">
        <f>CG118</f>
        <v/>
      </c>
      <c r="AV483" s="5"/>
      <c r="AW483" s="5"/>
      <c r="AX483" s="5"/>
      <c r="AY483" s="54"/>
      <c r="AZ483" s="5"/>
      <c r="BA483" s="5"/>
      <c r="BB483" s="5"/>
      <c r="BC483" s="5"/>
      <c r="BD483" s="97"/>
    </row>
    <row r="484" spans="9:56">
      <c r="I484" s="32" t="s">
        <v>0</v>
      </c>
      <c r="J484" s="160" t="s">
        <v>1553</v>
      </c>
      <c r="K484" s="160" t="s">
        <v>1553</v>
      </c>
      <c r="L484" s="32" t="s">
        <v>461</v>
      </c>
      <c r="M484" s="32" t="s">
        <v>1554</v>
      </c>
      <c r="N484" s="32" t="s">
        <v>1554</v>
      </c>
      <c r="O484" s="32" t="s">
        <v>461</v>
      </c>
      <c r="P484" s="32" t="s">
        <v>1554</v>
      </c>
      <c r="Q484" s="32" t="s">
        <v>1554</v>
      </c>
      <c r="R484" s="32" t="s">
        <v>461</v>
      </c>
      <c r="S484" s="32" t="s">
        <v>1554</v>
      </c>
      <c r="AI484" s="5"/>
      <c r="AJ484" s="5"/>
      <c r="AK484" s="5"/>
      <c r="AL484" s="5"/>
      <c r="AM484" s="5"/>
      <c r="AN484" s="5"/>
      <c r="AO484" s="5"/>
      <c r="AP484" s="55" t="str">
        <f>BS119</f>
        <v/>
      </c>
      <c r="AQ484" s="56"/>
      <c r="AR484" s="531" t="s">
        <v>2798</v>
      </c>
      <c r="AS484" s="190"/>
      <c r="AT484" s="58" t="str">
        <f>CB119</f>
        <v/>
      </c>
      <c r="AU484" s="56"/>
      <c r="AV484" s="5"/>
      <c r="AW484" s="5"/>
      <c r="AX484" s="5"/>
      <c r="AY484" s="54"/>
      <c r="AZ484" s="5"/>
      <c r="BA484" s="5"/>
      <c r="BB484" s="5"/>
      <c r="BC484" s="5"/>
      <c r="BD484" s="97"/>
    </row>
    <row r="485" spans="9:56">
      <c r="I485" s="34"/>
      <c r="J485" s="156" t="s">
        <v>1555</v>
      </c>
      <c r="K485" s="156" t="s">
        <v>1555</v>
      </c>
      <c r="L485" s="35">
        <v>0</v>
      </c>
      <c r="M485" s="35">
        <v>13</v>
      </c>
      <c r="N485" s="35">
        <v>1</v>
      </c>
      <c r="O485" s="35">
        <v>72</v>
      </c>
      <c r="P485" s="35">
        <v>31</v>
      </c>
      <c r="Q485" s="35">
        <v>19</v>
      </c>
      <c r="R485" s="22" t="s">
        <v>1556</v>
      </c>
      <c r="S485" s="128" t="s">
        <v>1557</v>
      </c>
      <c r="AI485" s="5"/>
      <c r="AJ485" s="5"/>
      <c r="AK485" s="5"/>
      <c r="AL485" s="5"/>
      <c r="AM485" s="5"/>
      <c r="AN485" s="5"/>
      <c r="AO485" s="5"/>
      <c r="AP485" s="59" t="str">
        <f>BS120</f>
        <v/>
      </c>
      <c r="AQ485" s="52"/>
      <c r="AR485" s="532" t="s">
        <v>2799</v>
      </c>
      <c r="AS485" s="190"/>
      <c r="AT485" s="60" t="str">
        <f>CB120</f>
        <v/>
      </c>
      <c r="AU485" s="52"/>
      <c r="AV485" s="5"/>
      <c r="AW485" s="5"/>
      <c r="AX485" s="5"/>
      <c r="AY485" s="54"/>
      <c r="AZ485" s="5"/>
      <c r="BA485" s="5"/>
      <c r="BB485" s="5"/>
      <c r="BC485" s="5"/>
      <c r="BD485" s="97"/>
    </row>
    <row r="486" spans="9:56">
      <c r="I486" s="34"/>
      <c r="J486" s="156" t="s">
        <v>1558</v>
      </c>
      <c r="K486" s="156" t="s">
        <v>1558</v>
      </c>
      <c r="L486" s="35">
        <v>0</v>
      </c>
      <c r="M486" s="35">
        <v>29</v>
      </c>
      <c r="N486" s="35">
        <v>15.1</v>
      </c>
      <c r="O486" s="35">
        <v>2</v>
      </c>
      <c r="P486" s="35">
        <v>51</v>
      </c>
      <c r="Q486" s="35">
        <v>51</v>
      </c>
      <c r="R486" s="35" t="s">
        <v>1559</v>
      </c>
      <c r="S486" s="35" t="s">
        <v>1560</v>
      </c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61" t="s">
        <v>2800</v>
      </c>
      <c r="AT486" s="56"/>
      <c r="AU486" s="56"/>
      <c r="AV486" s="56"/>
      <c r="AW486" s="56"/>
      <c r="AX486" s="56"/>
      <c r="AY486" s="62"/>
      <c r="AZ486" s="5"/>
      <c r="BA486" s="5"/>
      <c r="BB486" s="5"/>
      <c r="BC486" s="5"/>
      <c r="BD486" s="97"/>
    </row>
    <row r="487" spans="9:56">
      <c r="I487" s="34"/>
      <c r="J487" s="156" t="s">
        <v>1561</v>
      </c>
      <c r="K487" s="156" t="s">
        <v>1561</v>
      </c>
      <c r="L487" s="35">
        <v>0</v>
      </c>
      <c r="M487" s="35">
        <v>30</v>
      </c>
      <c r="N487" s="35">
        <v>21.9</v>
      </c>
      <c r="O487" s="35">
        <v>-33</v>
      </c>
      <c r="P487" s="35">
        <v>-14</v>
      </c>
      <c r="Q487" s="35">
        <v>-43</v>
      </c>
      <c r="R487" s="35" t="s">
        <v>1562</v>
      </c>
      <c r="S487" s="35" t="s">
        <v>1563</v>
      </c>
      <c r="AI487" s="3"/>
      <c r="AJ487" s="3"/>
      <c r="AK487" s="3"/>
      <c r="AL487" s="3"/>
      <c r="AM487" s="3"/>
      <c r="AN487" s="3"/>
      <c r="AO487" s="3"/>
      <c r="AP487" s="497" t="s">
        <v>3709</v>
      </c>
      <c r="AQ487" s="414" t="str">
        <f>BS146</f>
        <v/>
      </c>
      <c r="AR487" s="499"/>
      <c r="AS487" s="356"/>
      <c r="AT487" s="356"/>
      <c r="AU487" s="356"/>
      <c r="AV487" s="3"/>
      <c r="AW487" s="3"/>
      <c r="AX487" s="3"/>
      <c r="AY487" s="3"/>
      <c r="AZ487" s="3"/>
      <c r="BA487" s="3"/>
      <c r="BB487" s="3"/>
      <c r="BC487" s="3"/>
      <c r="BD487" s="97"/>
    </row>
    <row r="488" spans="9:56" ht="20.25">
      <c r="I488" s="34"/>
      <c r="J488" s="156" t="s">
        <v>1564</v>
      </c>
      <c r="K488" s="156" t="s">
        <v>1564</v>
      </c>
      <c r="L488" s="35">
        <v>0</v>
      </c>
      <c r="M488" s="35">
        <v>33</v>
      </c>
      <c r="N488" s="35">
        <v>12.1</v>
      </c>
      <c r="O488" s="35">
        <v>48</v>
      </c>
      <c r="P488" s="35">
        <v>30</v>
      </c>
      <c r="Q488" s="35">
        <v>31</v>
      </c>
      <c r="R488" s="35" t="s">
        <v>1565</v>
      </c>
      <c r="S488" s="35" t="s">
        <v>1566</v>
      </c>
      <c r="AI488" s="3"/>
      <c r="AJ488" s="3"/>
      <c r="AK488" s="3"/>
      <c r="AL488" s="3"/>
      <c r="AM488" s="3"/>
      <c r="AN488" s="3"/>
      <c r="AO488" s="3"/>
      <c r="AP488" s="358"/>
      <c r="AQ488" s="500" t="str">
        <f>BS145</f>
        <v/>
      </c>
      <c r="AR488" s="512" t="str">
        <f>BS143</f>
        <v/>
      </c>
      <c r="AS488" s="498"/>
      <c r="AT488" s="357" t="str">
        <f>BS144</f>
        <v/>
      </c>
      <c r="AU488" s="356"/>
      <c r="AV488" s="3"/>
      <c r="AW488" s="3"/>
      <c r="AX488" s="3"/>
      <c r="AY488" s="3"/>
      <c r="AZ488" s="3"/>
      <c r="BA488" s="3"/>
      <c r="BB488" s="3"/>
      <c r="BC488" s="3"/>
      <c r="BD488" s="97"/>
    </row>
    <row r="489" spans="9:56">
      <c r="I489" s="34"/>
      <c r="J489" s="156" t="s">
        <v>1567</v>
      </c>
      <c r="K489" s="156" t="s">
        <v>1567</v>
      </c>
      <c r="L489" s="35">
        <v>0</v>
      </c>
      <c r="M489" s="35">
        <v>34</v>
      </c>
      <c r="N489" s="35">
        <v>46.8</v>
      </c>
      <c r="O489" s="35">
        <v>-8</v>
      </c>
      <c r="P489" s="35">
        <v>-23</v>
      </c>
      <c r="Q489" s="35">
        <v>-47</v>
      </c>
      <c r="R489" s="35" t="s">
        <v>1568</v>
      </c>
      <c r="S489" s="35" t="s">
        <v>1569</v>
      </c>
      <c r="AI489" s="3"/>
      <c r="AJ489" s="3"/>
      <c r="AK489" s="3"/>
      <c r="AL489" s="3"/>
      <c r="AM489" s="3"/>
      <c r="AN489" s="3"/>
      <c r="AO489" s="3"/>
      <c r="AP489" s="346" t="s">
        <v>2800</v>
      </c>
      <c r="AQ489" s="3"/>
      <c r="AR489" s="346"/>
      <c r="AS489" s="346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97"/>
    </row>
    <row r="490" spans="9:56">
      <c r="I490" s="34"/>
      <c r="J490" s="156" t="s">
        <v>1570</v>
      </c>
      <c r="K490" s="156" t="s">
        <v>1570</v>
      </c>
      <c r="L490" s="35">
        <v>0</v>
      </c>
      <c r="M490" s="35">
        <v>38</v>
      </c>
      <c r="N490" s="35">
        <v>58</v>
      </c>
      <c r="O490" s="35">
        <v>48</v>
      </c>
      <c r="P490" s="35">
        <v>20</v>
      </c>
      <c r="Q490" s="35">
        <v>15</v>
      </c>
      <c r="R490" s="35" t="s">
        <v>1571</v>
      </c>
      <c r="S490" s="35" t="s">
        <v>1572</v>
      </c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97"/>
    </row>
    <row r="491" spans="9:56">
      <c r="I491" s="34"/>
      <c r="J491" s="156" t="s">
        <v>1573</v>
      </c>
      <c r="K491" s="156" t="s">
        <v>1573</v>
      </c>
      <c r="L491" s="35">
        <v>0</v>
      </c>
      <c r="M491" s="35">
        <v>47</v>
      </c>
      <c r="N491" s="35">
        <v>3.3</v>
      </c>
      <c r="O491" s="35">
        <v>-11</v>
      </c>
      <c r="P491" s="35">
        <v>-52</v>
      </c>
      <c r="Q491" s="35">
        <v>-19</v>
      </c>
      <c r="R491" s="35" t="s">
        <v>1574</v>
      </c>
      <c r="S491" s="128" t="s">
        <v>1557</v>
      </c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97"/>
    </row>
    <row r="492" spans="9:56">
      <c r="I492" s="34"/>
      <c r="J492" s="156" t="s">
        <v>1575</v>
      </c>
      <c r="K492" s="156" t="s">
        <v>1575</v>
      </c>
      <c r="L492" s="35">
        <v>0</v>
      </c>
      <c r="M492" s="35">
        <v>47</v>
      </c>
      <c r="N492" s="35">
        <v>8.6</v>
      </c>
      <c r="O492" s="35">
        <v>-20</v>
      </c>
      <c r="P492" s="35">
        <v>-37</v>
      </c>
      <c r="Q492" s="35">
        <v>-36</v>
      </c>
      <c r="R492" s="22" t="s">
        <v>1576</v>
      </c>
      <c r="S492" s="35" t="s">
        <v>1577</v>
      </c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97"/>
    </row>
    <row r="493" spans="9:56">
      <c r="I493" s="34"/>
      <c r="J493" s="156" t="s">
        <v>1578</v>
      </c>
      <c r="K493" s="156" t="s">
        <v>1578</v>
      </c>
      <c r="L493" s="35">
        <v>0</v>
      </c>
      <c r="M493" s="35">
        <v>47</v>
      </c>
      <c r="N493" s="35">
        <v>33.1</v>
      </c>
      <c r="O493" s="35">
        <v>-25</v>
      </c>
      <c r="P493" s="35">
        <v>-17</v>
      </c>
      <c r="Q493" s="35">
        <v>-20</v>
      </c>
      <c r="R493" s="35" t="s">
        <v>1579</v>
      </c>
      <c r="S493" s="35" t="s">
        <v>1580</v>
      </c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97"/>
    </row>
    <row r="494" spans="9:56">
      <c r="I494" s="34"/>
      <c r="J494" s="156" t="s">
        <v>1581</v>
      </c>
      <c r="K494" s="156" t="s">
        <v>1581</v>
      </c>
      <c r="L494" s="35">
        <v>0</v>
      </c>
      <c r="M494" s="35">
        <v>52</v>
      </c>
      <c r="N494" s="35">
        <v>4.3</v>
      </c>
      <c r="O494" s="35">
        <v>47</v>
      </c>
      <c r="P494" s="35">
        <v>33</v>
      </c>
      <c r="Q494" s="35">
        <v>2</v>
      </c>
      <c r="R494" s="35" t="s">
        <v>1582</v>
      </c>
      <c r="S494" s="35" t="s">
        <v>1583</v>
      </c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97"/>
    </row>
    <row r="495" spans="9:56">
      <c r="I495" s="34"/>
      <c r="J495" s="156" t="s">
        <v>1584</v>
      </c>
      <c r="K495" s="156" t="s">
        <v>1584</v>
      </c>
      <c r="L495" s="35">
        <v>0</v>
      </c>
      <c r="M495" s="35">
        <v>52</v>
      </c>
      <c r="N495" s="35">
        <v>45.2</v>
      </c>
      <c r="O495" s="35">
        <v>-26</v>
      </c>
      <c r="P495" s="35">
        <v>-34</v>
      </c>
      <c r="Q495" s="35">
        <v>-57</v>
      </c>
      <c r="R495" s="22" t="s">
        <v>1585</v>
      </c>
      <c r="S495" s="128" t="s">
        <v>1586</v>
      </c>
      <c r="AI495" s="5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97"/>
    </row>
    <row r="496" spans="9:56">
      <c r="I496" s="34"/>
      <c r="J496" s="156" t="s">
        <v>1587</v>
      </c>
      <c r="K496" s="156" t="s">
        <v>1587</v>
      </c>
      <c r="L496" s="35">
        <v>1</v>
      </c>
      <c r="M496" s="35">
        <v>9</v>
      </c>
      <c r="N496" s="35">
        <v>27.1</v>
      </c>
      <c r="O496" s="35">
        <v>35</v>
      </c>
      <c r="P496" s="35">
        <v>43</v>
      </c>
      <c r="Q496" s="35">
        <v>5</v>
      </c>
      <c r="R496" s="35" t="s">
        <v>1588</v>
      </c>
      <c r="S496" s="35" t="s">
        <v>1589</v>
      </c>
      <c r="AI496" s="5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97"/>
    </row>
    <row r="497" spans="9:56">
      <c r="I497" s="34"/>
      <c r="J497" s="156" t="s">
        <v>1590</v>
      </c>
      <c r="K497" s="156" t="s">
        <v>1590</v>
      </c>
      <c r="L497" s="35">
        <v>1</v>
      </c>
      <c r="M497" s="35">
        <v>19</v>
      </c>
      <c r="N497" s="35">
        <v>35</v>
      </c>
      <c r="O497" s="35">
        <v>58</v>
      </c>
      <c r="P497" s="35">
        <v>17</v>
      </c>
      <c r="Q497" s="35">
        <v>1</v>
      </c>
      <c r="R497" s="22" t="s">
        <v>1591</v>
      </c>
      <c r="S497" s="35" t="s">
        <v>1557</v>
      </c>
      <c r="AI497" s="5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97"/>
    </row>
    <row r="498" spans="9:56">
      <c r="I498" s="34"/>
      <c r="J498" s="156" t="s">
        <v>1592</v>
      </c>
      <c r="K498" s="156" t="s">
        <v>1592</v>
      </c>
      <c r="L498" s="35">
        <v>1</v>
      </c>
      <c r="M498" s="35">
        <v>21</v>
      </c>
      <c r="N498" s="35">
        <v>46.8</v>
      </c>
      <c r="O498" s="35">
        <v>5</v>
      </c>
      <c r="P498" s="35">
        <v>15</v>
      </c>
      <c r="Q498" s="35">
        <v>24</v>
      </c>
      <c r="R498" s="22" t="s">
        <v>1593</v>
      </c>
      <c r="S498" s="35" t="s">
        <v>1594</v>
      </c>
      <c r="AI498" s="5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97"/>
    </row>
    <row r="499" spans="9:56">
      <c r="I499" s="34"/>
      <c r="J499" s="156" t="s">
        <v>1595</v>
      </c>
      <c r="K499" s="156" t="s">
        <v>1595</v>
      </c>
      <c r="L499" s="35">
        <v>1</v>
      </c>
      <c r="M499" s="35">
        <v>24</v>
      </c>
      <c r="N499" s="35">
        <v>47.7</v>
      </c>
      <c r="O499" s="35">
        <v>9</v>
      </c>
      <c r="P499" s="35">
        <v>32</v>
      </c>
      <c r="Q499" s="35">
        <v>20</v>
      </c>
      <c r="R499" s="22" t="s">
        <v>1596</v>
      </c>
      <c r="S499" s="35" t="s">
        <v>1594</v>
      </c>
      <c r="AI499" s="5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97"/>
    </row>
    <row r="500" spans="9:56">
      <c r="I500" s="34"/>
      <c r="J500" s="156" t="s">
        <v>1597</v>
      </c>
      <c r="K500" s="156" t="s">
        <v>1597</v>
      </c>
      <c r="L500" s="35">
        <v>1</v>
      </c>
      <c r="M500" s="35">
        <v>31</v>
      </c>
      <c r="N500" s="35">
        <v>20.8</v>
      </c>
      <c r="O500" s="35">
        <v>-6</v>
      </c>
      <c r="P500" s="35">
        <v>-52</v>
      </c>
      <c r="Q500" s="35">
        <v>-5</v>
      </c>
      <c r="R500" s="22" t="s">
        <v>1598</v>
      </c>
      <c r="S500" s="35" t="s">
        <v>1599</v>
      </c>
      <c r="AI500" s="5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97"/>
    </row>
    <row r="501" spans="9:56">
      <c r="I501" s="34"/>
      <c r="J501" s="156" t="s">
        <v>1600</v>
      </c>
      <c r="K501" s="156" t="s">
        <v>1600</v>
      </c>
      <c r="L501" s="35">
        <v>1</v>
      </c>
      <c r="M501" s="35">
        <v>43</v>
      </c>
      <c r="N501" s="35">
        <v>2.2999999999999998</v>
      </c>
      <c r="O501" s="35">
        <v>13</v>
      </c>
      <c r="P501" s="35">
        <v>38</v>
      </c>
      <c r="Q501" s="35">
        <v>44</v>
      </c>
      <c r="R501" s="22" t="s">
        <v>1601</v>
      </c>
      <c r="S501" s="35" t="s">
        <v>1602</v>
      </c>
      <c r="AI501" s="5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97"/>
    </row>
    <row r="502" spans="9:56">
      <c r="I502" s="34"/>
      <c r="J502" s="156" t="s">
        <v>1603</v>
      </c>
      <c r="K502" s="156" t="s">
        <v>1603</v>
      </c>
      <c r="L502" s="35">
        <v>1</v>
      </c>
      <c r="M502" s="35">
        <v>46</v>
      </c>
      <c r="N502" s="35">
        <v>9</v>
      </c>
      <c r="O502" s="35">
        <v>61</v>
      </c>
      <c r="P502" s="35">
        <v>14</v>
      </c>
      <c r="Q502" s="35">
        <v>0</v>
      </c>
      <c r="R502" s="22" t="s">
        <v>1604</v>
      </c>
      <c r="S502" s="35" t="s">
        <v>1557</v>
      </c>
      <c r="AI502" s="5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97"/>
    </row>
    <row r="503" spans="9:56">
      <c r="I503" s="34"/>
      <c r="J503" s="156" t="s">
        <v>1605</v>
      </c>
      <c r="K503" s="156" t="s">
        <v>1605</v>
      </c>
      <c r="L503" s="35">
        <v>1</v>
      </c>
      <c r="M503" s="35">
        <v>53</v>
      </c>
      <c r="N503" s="35">
        <v>0.5</v>
      </c>
      <c r="O503" s="35">
        <v>-13</v>
      </c>
      <c r="P503" s="35">
        <v>-44</v>
      </c>
      <c r="Q503" s="35">
        <v>-19</v>
      </c>
      <c r="R503" s="35" t="s">
        <v>1606</v>
      </c>
      <c r="S503" s="35" t="s">
        <v>1607</v>
      </c>
      <c r="AI503" s="5"/>
      <c r="AJ503" s="3"/>
      <c r="AK503" s="3"/>
      <c r="AL503" s="3"/>
      <c r="AM503" s="3"/>
      <c r="AN503" s="3"/>
      <c r="AO503" s="3"/>
      <c r="AP503" s="389"/>
      <c r="AQ503" s="390"/>
      <c r="AR503" s="391"/>
      <c r="AS503" s="391"/>
      <c r="AT503" s="389"/>
      <c r="AU503" s="390"/>
      <c r="AV503" s="3"/>
      <c r="AW503" s="3"/>
      <c r="AX503" s="3"/>
      <c r="AY503" s="3"/>
      <c r="AZ503" s="3"/>
      <c r="BA503" s="3"/>
      <c r="BB503" s="3"/>
      <c r="BC503" s="3"/>
      <c r="BD503" s="97"/>
    </row>
    <row r="504" spans="9:56">
      <c r="I504" s="34"/>
      <c r="J504" s="156" t="s">
        <v>1608</v>
      </c>
      <c r="K504" s="156" t="s">
        <v>1608</v>
      </c>
      <c r="L504" s="35">
        <v>1</v>
      </c>
      <c r="M504" s="35">
        <v>57</v>
      </c>
      <c r="N504" s="35">
        <v>41</v>
      </c>
      <c r="O504" s="35">
        <v>37</v>
      </c>
      <c r="P504" s="35">
        <v>47</v>
      </c>
      <c r="Q504" s="35">
        <v>0</v>
      </c>
      <c r="R504" s="35" t="s">
        <v>1609</v>
      </c>
      <c r="S504" s="35" t="s">
        <v>1610</v>
      </c>
      <c r="AI504" s="5"/>
      <c r="AJ504" s="3"/>
      <c r="AK504" s="3"/>
      <c r="AL504" s="3"/>
      <c r="AM504" s="3"/>
      <c r="AN504" s="3"/>
      <c r="AO504" s="3"/>
      <c r="AP504" s="389"/>
      <c r="AQ504" s="390"/>
      <c r="AR504" s="391"/>
      <c r="AS504" s="390"/>
      <c r="AT504" s="389"/>
      <c r="AU504" s="390"/>
      <c r="AV504" s="3"/>
      <c r="AW504" s="3"/>
      <c r="AX504" s="3"/>
      <c r="AY504" s="3"/>
      <c r="AZ504" s="3"/>
      <c r="BA504" s="3"/>
      <c r="BB504" s="3"/>
      <c r="BC504" s="3"/>
      <c r="BD504" s="97"/>
    </row>
    <row r="505" spans="9:56">
      <c r="I505" s="34"/>
      <c r="J505" s="156" t="s">
        <v>1611</v>
      </c>
      <c r="K505" s="156" t="s">
        <v>1611</v>
      </c>
      <c r="L505" s="35">
        <v>1</v>
      </c>
      <c r="M505" s="35">
        <v>59</v>
      </c>
      <c r="N505" s="35">
        <v>19.600000000000001</v>
      </c>
      <c r="O505" s="35">
        <v>19</v>
      </c>
      <c r="P505" s="35">
        <v>0</v>
      </c>
      <c r="Q505" s="35">
        <v>27</v>
      </c>
      <c r="R505" s="35" t="s">
        <v>1612</v>
      </c>
      <c r="S505" s="35" t="s">
        <v>1613</v>
      </c>
      <c r="AP505" s="131"/>
      <c r="AQ505" s="378"/>
      <c r="AR505" s="377"/>
      <c r="AS505" s="392"/>
      <c r="AT505" s="198"/>
      <c r="AU505" s="377"/>
      <c r="BD505" s="97"/>
    </row>
    <row r="506" spans="9:56">
      <c r="I506" s="34"/>
      <c r="J506" s="156" t="s">
        <v>1614</v>
      </c>
      <c r="K506" s="156" t="s">
        <v>1614</v>
      </c>
      <c r="L506" s="35">
        <v>2</v>
      </c>
      <c r="M506" s="35">
        <v>6</v>
      </c>
      <c r="N506" s="35">
        <v>51.5</v>
      </c>
      <c r="O506" s="35">
        <v>44</v>
      </c>
      <c r="P506" s="35">
        <v>34</v>
      </c>
      <c r="Q506" s="35">
        <v>22</v>
      </c>
      <c r="R506" s="35" t="s">
        <v>1615</v>
      </c>
      <c r="S506" s="35" t="s">
        <v>1616</v>
      </c>
      <c r="AP506" s="606"/>
      <c r="AQ506" s="606"/>
      <c r="AR506" s="379"/>
      <c r="AS506" s="390"/>
      <c r="AT506" s="606"/>
      <c r="AU506" s="606"/>
      <c r="BD506" s="97"/>
    </row>
    <row r="507" spans="9:56">
      <c r="I507" s="34"/>
      <c r="J507" s="156" t="s">
        <v>1617</v>
      </c>
      <c r="K507" s="156" t="s">
        <v>1617</v>
      </c>
      <c r="L507" s="35">
        <v>2</v>
      </c>
      <c r="M507" s="35">
        <v>19</v>
      </c>
      <c r="N507" s="35">
        <v>0</v>
      </c>
      <c r="O507" s="35">
        <v>57</v>
      </c>
      <c r="P507" s="35">
        <v>7</v>
      </c>
      <c r="Q507" s="35">
        <v>4</v>
      </c>
      <c r="R507" s="22" t="s">
        <v>1618</v>
      </c>
      <c r="S507" s="128" t="s">
        <v>1619</v>
      </c>
      <c r="AP507" s="377"/>
      <c r="AQ507" s="380"/>
      <c r="AR507" s="377"/>
      <c r="AS507" s="392"/>
      <c r="AT507" s="377"/>
      <c r="AU507" s="380"/>
      <c r="BD507" s="97"/>
    </row>
    <row r="508" spans="9:56" ht="18.75">
      <c r="I508" s="34"/>
      <c r="J508" s="156" t="s">
        <v>1620</v>
      </c>
      <c r="K508" s="156" t="s">
        <v>1620</v>
      </c>
      <c r="L508" s="35">
        <v>2</v>
      </c>
      <c r="M508" s="35">
        <v>22</v>
      </c>
      <c r="N508" s="35">
        <v>23</v>
      </c>
      <c r="O508" s="35">
        <v>57</v>
      </c>
      <c r="P508" s="35">
        <v>7</v>
      </c>
      <c r="Q508" s="35">
        <v>3</v>
      </c>
      <c r="R508" s="22" t="s">
        <v>1621</v>
      </c>
      <c r="S508" s="128" t="s">
        <v>1619</v>
      </c>
      <c r="AP508" s="377"/>
      <c r="AQ508" s="380"/>
      <c r="AR508" s="381"/>
      <c r="AS508" s="390"/>
      <c r="AT508" s="377"/>
      <c r="AU508" s="380"/>
      <c r="BD508" s="97"/>
    </row>
    <row r="509" spans="9:56" ht="20.25">
      <c r="I509" s="34"/>
      <c r="J509" s="156" t="s">
        <v>1622</v>
      </c>
      <c r="K509" s="156" t="s">
        <v>1622</v>
      </c>
      <c r="L509" s="35">
        <v>2</v>
      </c>
      <c r="M509" s="35">
        <v>22</v>
      </c>
      <c r="N509" s="35">
        <v>1</v>
      </c>
      <c r="O509" s="35">
        <v>33</v>
      </c>
      <c r="P509" s="35">
        <v>15</v>
      </c>
      <c r="Q509" s="35">
        <v>58</v>
      </c>
      <c r="R509" s="35" t="s">
        <v>1623</v>
      </c>
      <c r="S509" s="38" t="s">
        <v>1624</v>
      </c>
      <c r="AP509" s="377"/>
      <c r="AQ509" s="380"/>
      <c r="AR509" s="382"/>
      <c r="AS509" s="393"/>
      <c r="AT509" s="377"/>
      <c r="AU509" s="380"/>
      <c r="BD509" s="97"/>
    </row>
    <row r="510" spans="9:56">
      <c r="I510" s="34"/>
      <c r="J510" s="156" t="s">
        <v>1625</v>
      </c>
      <c r="K510" s="156" t="s">
        <v>1625</v>
      </c>
      <c r="L510" s="35">
        <v>2</v>
      </c>
      <c r="M510" s="35">
        <v>22</v>
      </c>
      <c r="N510" s="35">
        <v>32.9</v>
      </c>
      <c r="O510" s="35">
        <v>42</v>
      </c>
      <c r="P510" s="35">
        <v>20</v>
      </c>
      <c r="Q510" s="35">
        <v>54</v>
      </c>
      <c r="R510" s="35" t="s">
        <v>1626</v>
      </c>
      <c r="S510" s="35" t="s">
        <v>1627</v>
      </c>
      <c r="AP510" s="383"/>
      <c r="AQ510" s="384"/>
      <c r="AR510" s="377"/>
      <c r="AS510" s="390"/>
      <c r="AT510" s="377"/>
      <c r="AU510" s="384"/>
      <c r="BD510" s="97"/>
    </row>
    <row r="511" spans="9:56">
      <c r="I511" s="34"/>
      <c r="J511" s="156" t="s">
        <v>1628</v>
      </c>
      <c r="K511" s="156" t="s">
        <v>1628</v>
      </c>
      <c r="L511" s="35">
        <v>2</v>
      </c>
      <c r="M511" s="35">
        <v>23</v>
      </c>
      <c r="N511" s="35">
        <v>4.5999999999999996</v>
      </c>
      <c r="O511" s="35">
        <v>-21</v>
      </c>
      <c r="P511" s="35">
        <v>-14</v>
      </c>
      <c r="Q511" s="35">
        <v>2</v>
      </c>
      <c r="R511" s="35" t="s">
        <v>1629</v>
      </c>
      <c r="S511" s="35" t="s">
        <v>1630</v>
      </c>
      <c r="AP511" s="383"/>
      <c r="AQ511" s="385"/>
      <c r="AR511" s="377"/>
      <c r="AS511" s="390"/>
      <c r="AT511" s="377"/>
      <c r="AU511" s="386"/>
      <c r="BD511" s="97"/>
    </row>
    <row r="512" spans="9:56">
      <c r="I512" s="34"/>
      <c r="J512" s="156" t="s">
        <v>1631</v>
      </c>
      <c r="K512" s="156" t="s">
        <v>1631</v>
      </c>
      <c r="L512" s="35">
        <v>2</v>
      </c>
      <c r="M512" s="35">
        <v>27</v>
      </c>
      <c r="N512" s="35">
        <v>16.899999999999999</v>
      </c>
      <c r="O512" s="35">
        <v>33</v>
      </c>
      <c r="P512" s="35">
        <v>34</v>
      </c>
      <c r="Q512" s="35">
        <v>44</v>
      </c>
      <c r="R512" s="35" t="s">
        <v>1632</v>
      </c>
      <c r="S512" s="35" t="s">
        <v>1633</v>
      </c>
      <c r="AP512" s="383"/>
      <c r="AQ512" s="379"/>
      <c r="AR512" s="379"/>
      <c r="AS512" s="390"/>
      <c r="AT512" s="379"/>
      <c r="AU512" s="379"/>
      <c r="BD512" s="97"/>
    </row>
    <row r="513" spans="9:56">
      <c r="I513" s="34"/>
      <c r="J513" s="156" t="s">
        <v>1634</v>
      </c>
      <c r="K513" s="156" t="s">
        <v>1634</v>
      </c>
      <c r="L513" s="35">
        <v>2</v>
      </c>
      <c r="M513" s="35">
        <v>27</v>
      </c>
      <c r="N513" s="35">
        <v>37.5</v>
      </c>
      <c r="O513" s="35">
        <v>-1</v>
      </c>
      <c r="P513" s="35">
        <v>-9</v>
      </c>
      <c r="Q513" s="35">
        <v>-23</v>
      </c>
      <c r="R513" s="35" t="s">
        <v>1635</v>
      </c>
      <c r="S513" s="35" t="s">
        <v>1636</v>
      </c>
      <c r="AP513" s="377"/>
      <c r="AQ513" s="387"/>
      <c r="AR513" s="377"/>
      <c r="AS513" s="392"/>
      <c r="AT513" s="377"/>
      <c r="AU513" s="380"/>
      <c r="BD513" s="97"/>
    </row>
    <row r="514" spans="9:56" ht="18.75">
      <c r="I514" s="34"/>
      <c r="J514" s="156" t="s">
        <v>1637</v>
      </c>
      <c r="K514" s="156" t="s">
        <v>1637</v>
      </c>
      <c r="L514" s="35">
        <v>2</v>
      </c>
      <c r="M514" s="35">
        <v>35</v>
      </c>
      <c r="N514" s="35">
        <v>27.7</v>
      </c>
      <c r="O514" s="35">
        <v>-9</v>
      </c>
      <c r="P514" s="35">
        <v>-21</v>
      </c>
      <c r="Q514" s="35">
        <v>-22</v>
      </c>
      <c r="R514" s="35" t="s">
        <v>1638</v>
      </c>
      <c r="S514" s="401" t="s">
        <v>1639</v>
      </c>
      <c r="AP514" s="377"/>
      <c r="AQ514" s="387"/>
      <c r="AR514" s="381"/>
      <c r="AS514" s="390"/>
      <c r="AT514" s="377"/>
      <c r="AU514" s="380"/>
      <c r="BD514" s="97"/>
    </row>
    <row r="515" spans="9:56" ht="20.25">
      <c r="I515" s="34"/>
      <c r="J515" s="156" t="s">
        <v>1640</v>
      </c>
      <c r="K515" s="156" t="s">
        <v>1640</v>
      </c>
      <c r="L515" s="35">
        <v>2</v>
      </c>
      <c r="M515" s="35">
        <v>40</v>
      </c>
      <c r="N515" s="35">
        <v>24</v>
      </c>
      <c r="O515" s="35">
        <v>39</v>
      </c>
      <c r="P515" s="35">
        <v>3</v>
      </c>
      <c r="Q515" s="35">
        <v>48</v>
      </c>
      <c r="R515" s="35" t="s">
        <v>1641</v>
      </c>
      <c r="S515" s="35" t="s">
        <v>1642</v>
      </c>
      <c r="AP515" s="377"/>
      <c r="AQ515" s="387"/>
      <c r="AR515" s="382"/>
      <c r="AS515" s="393"/>
      <c r="AT515" s="377"/>
      <c r="AU515" s="380"/>
      <c r="BD515" s="97"/>
    </row>
    <row r="516" spans="9:56">
      <c r="I516" s="34"/>
      <c r="J516" s="156" t="s">
        <v>1643</v>
      </c>
      <c r="K516" s="156" t="s">
        <v>1643</v>
      </c>
      <c r="L516" s="35">
        <v>2</v>
      </c>
      <c r="M516" s="35">
        <v>40</v>
      </c>
      <c r="N516" s="35">
        <v>24</v>
      </c>
      <c r="O516" s="35">
        <v>-8</v>
      </c>
      <c r="P516" s="35">
        <v>-26</v>
      </c>
      <c r="Q516" s="35">
        <v>-1</v>
      </c>
      <c r="R516" s="35" t="s">
        <v>1644</v>
      </c>
      <c r="S516" s="35" t="s">
        <v>1644</v>
      </c>
      <c r="AP516" s="377"/>
      <c r="AQ516" s="384"/>
      <c r="AR516" s="377"/>
      <c r="AS516" s="390"/>
      <c r="AT516" s="377"/>
      <c r="AU516" s="384"/>
      <c r="BD516" s="97"/>
    </row>
    <row r="517" spans="9:56">
      <c r="I517" s="34"/>
      <c r="J517" s="156" t="s">
        <v>1645</v>
      </c>
      <c r="K517" s="156" t="s">
        <v>1645</v>
      </c>
      <c r="L517" s="35">
        <v>2</v>
      </c>
      <c r="M517" s="35">
        <v>41</v>
      </c>
      <c r="N517" s="35">
        <v>4.8</v>
      </c>
      <c r="O517" s="35">
        <v>-8</v>
      </c>
      <c r="P517" s="35">
        <v>-15</v>
      </c>
      <c r="Q517" s="35">
        <v>-21</v>
      </c>
      <c r="R517" s="35" t="s">
        <v>1646</v>
      </c>
      <c r="S517" s="35" t="s">
        <v>1646</v>
      </c>
      <c r="AP517" s="388"/>
      <c r="AQ517" s="377"/>
      <c r="AR517" s="378"/>
      <c r="AS517" s="390"/>
      <c r="AT517" s="607"/>
      <c r="AU517" s="607"/>
      <c r="BD517" s="97"/>
    </row>
    <row r="518" spans="9:56">
      <c r="I518" s="34"/>
      <c r="J518" s="156" t="s">
        <v>1647</v>
      </c>
      <c r="K518" s="156" t="s">
        <v>1647</v>
      </c>
      <c r="L518" s="35">
        <v>2</v>
      </c>
      <c r="M518" s="35">
        <v>41</v>
      </c>
      <c r="N518" s="35">
        <v>45.2</v>
      </c>
      <c r="O518" s="35">
        <v>0</v>
      </c>
      <c r="P518" s="35">
        <v>26</v>
      </c>
      <c r="Q518" s="35">
        <v>35</v>
      </c>
      <c r="R518" s="35" t="s">
        <v>1648</v>
      </c>
      <c r="S518" s="35" t="s">
        <v>1649</v>
      </c>
      <c r="AI518" s="5"/>
      <c r="AJ518" s="3"/>
      <c r="AK518" s="3"/>
      <c r="AL518" s="3"/>
      <c r="AM518" s="3"/>
      <c r="AN518" s="3"/>
      <c r="AO518" s="3"/>
      <c r="AP518" s="3"/>
      <c r="AQ518" s="3"/>
      <c r="AR518" s="3"/>
      <c r="AS518" s="390"/>
      <c r="AT518" s="607"/>
      <c r="AU518" s="607"/>
      <c r="BD518" s="97"/>
    </row>
    <row r="519" spans="9:56">
      <c r="I519" s="34"/>
      <c r="J519" s="156" t="s">
        <v>1650</v>
      </c>
      <c r="K519" s="156" t="s">
        <v>1650</v>
      </c>
      <c r="L519" s="35">
        <v>2</v>
      </c>
      <c r="M519" s="35">
        <v>45</v>
      </c>
      <c r="N519" s="35">
        <v>59.9</v>
      </c>
      <c r="O519" s="35">
        <v>-7</v>
      </c>
      <c r="P519" s="35">
        <v>-34</v>
      </c>
      <c r="Q519" s="35">
        <v>-43</v>
      </c>
      <c r="R519" s="35" t="s">
        <v>1651</v>
      </c>
      <c r="S519" s="35" t="s">
        <v>1636</v>
      </c>
      <c r="AP519" s="377"/>
      <c r="AQ519" s="377"/>
      <c r="AR519" s="377"/>
      <c r="AS519" s="391"/>
      <c r="AT519" s="377"/>
      <c r="AU519" s="377"/>
      <c r="BD519" s="97"/>
    </row>
    <row r="520" spans="9:56">
      <c r="I520" s="34"/>
      <c r="J520" s="156" t="s">
        <v>1652</v>
      </c>
      <c r="K520" s="156" t="s">
        <v>1652</v>
      </c>
      <c r="L520" s="35">
        <v>2</v>
      </c>
      <c r="M520" s="35">
        <v>46</v>
      </c>
      <c r="N520" s="35">
        <v>25.2</v>
      </c>
      <c r="O520" s="35">
        <v>0</v>
      </c>
      <c r="P520" s="35">
        <v>-29</v>
      </c>
      <c r="Q520" s="35">
        <v>-55</v>
      </c>
      <c r="R520" s="35" t="s">
        <v>1653</v>
      </c>
      <c r="S520" s="35" t="s">
        <v>1654</v>
      </c>
      <c r="V520" s="5"/>
      <c r="W520" s="5"/>
      <c r="X520" s="283" t="s">
        <v>3112</v>
      </c>
      <c r="Y520" s="5"/>
      <c r="Z520" s="342"/>
      <c r="AA520" s="5"/>
      <c r="AB520" s="5"/>
      <c r="AC520" s="5"/>
      <c r="AD520" s="5"/>
      <c r="AE520" s="5"/>
      <c r="AF520" s="5"/>
      <c r="AG520" s="5"/>
      <c r="AS520" s="3"/>
      <c r="BD520" s="97"/>
    </row>
    <row r="521" spans="9:56">
      <c r="I521" s="34"/>
      <c r="J521" s="156" t="s">
        <v>1655</v>
      </c>
      <c r="K521" s="156" t="s">
        <v>1655</v>
      </c>
      <c r="L521" s="35">
        <v>2</v>
      </c>
      <c r="M521" s="35">
        <v>46</v>
      </c>
      <c r="N521" s="35">
        <v>33.9</v>
      </c>
      <c r="O521" s="35">
        <v>0</v>
      </c>
      <c r="P521" s="35">
        <v>-14</v>
      </c>
      <c r="Q521" s="35">
        <v>-49</v>
      </c>
      <c r="R521" s="35" t="s">
        <v>1656</v>
      </c>
      <c r="S521" s="35" t="s">
        <v>1657</v>
      </c>
      <c r="AS521" s="3"/>
      <c r="BD521" s="97"/>
    </row>
    <row r="522" spans="9:56">
      <c r="I522" s="34"/>
      <c r="J522" s="156" t="s">
        <v>1658</v>
      </c>
      <c r="K522" s="156" t="s">
        <v>1658</v>
      </c>
      <c r="L522" s="35">
        <v>3</v>
      </c>
      <c r="M522" s="35">
        <v>9</v>
      </c>
      <c r="N522" s="35">
        <v>45.9</v>
      </c>
      <c r="O522" s="35">
        <v>-20</v>
      </c>
      <c r="P522" s="35">
        <v>-34</v>
      </c>
      <c r="Q522" s="35">
        <v>-45</v>
      </c>
      <c r="R522" s="35" t="s">
        <v>1659</v>
      </c>
      <c r="S522" s="35" t="s">
        <v>1660</v>
      </c>
      <c r="AS522" s="3"/>
      <c r="BD522" s="97"/>
    </row>
    <row r="523" spans="9:56">
      <c r="I523" s="34"/>
      <c r="J523" s="156" t="s">
        <v>1661</v>
      </c>
      <c r="K523" s="156" t="s">
        <v>1661</v>
      </c>
      <c r="L523" s="35">
        <v>3</v>
      </c>
      <c r="M523" s="35">
        <v>19</v>
      </c>
      <c r="N523" s="35">
        <v>14.2</v>
      </c>
      <c r="O523" s="35">
        <v>-19</v>
      </c>
      <c r="P523" s="35">
        <v>-6</v>
      </c>
      <c r="Q523" s="35">
        <v>0</v>
      </c>
      <c r="R523" s="35" t="s">
        <v>1662</v>
      </c>
      <c r="S523" s="22" t="s">
        <v>1663</v>
      </c>
      <c r="AS523" s="3"/>
      <c r="BD523" s="97"/>
    </row>
    <row r="524" spans="9:56">
      <c r="I524" s="34"/>
      <c r="J524" s="156" t="s">
        <v>1664</v>
      </c>
      <c r="K524" s="156" t="s">
        <v>1664</v>
      </c>
      <c r="L524" s="35">
        <v>3</v>
      </c>
      <c r="M524" s="35">
        <v>19</v>
      </c>
      <c r="N524" s="35">
        <v>41.1</v>
      </c>
      <c r="O524" s="35">
        <v>-19</v>
      </c>
      <c r="P524" s="35">
        <v>-24</v>
      </c>
      <c r="Q524" s="35">
        <v>-41</v>
      </c>
      <c r="R524" s="35" t="s">
        <v>1665</v>
      </c>
      <c r="S524" s="35" t="s">
        <v>1666</v>
      </c>
      <c r="AS524" s="3"/>
      <c r="BD524" s="97"/>
    </row>
    <row r="525" spans="9:56">
      <c r="I525" s="34"/>
      <c r="J525" s="156" t="s">
        <v>1667</v>
      </c>
      <c r="K525" s="156" t="s">
        <v>1667</v>
      </c>
      <c r="L525" s="35">
        <v>3</v>
      </c>
      <c r="M525" s="35">
        <v>26</v>
      </c>
      <c r="N525" s="35">
        <v>17.3</v>
      </c>
      <c r="O525" s="35">
        <v>-21</v>
      </c>
      <c r="P525" s="35">
        <v>-20</v>
      </c>
      <c r="Q525" s="35">
        <v>-7</v>
      </c>
      <c r="R525" s="35" t="s">
        <v>1668</v>
      </c>
      <c r="S525" s="35" t="s">
        <v>1669</v>
      </c>
      <c r="AS525" s="3"/>
      <c r="BD525" s="97"/>
    </row>
    <row r="526" spans="9:56">
      <c r="I526" s="34"/>
      <c r="J526" s="112" t="s">
        <v>1670</v>
      </c>
      <c r="K526" s="112" t="s">
        <v>1670</v>
      </c>
      <c r="L526" s="37">
        <v>3</v>
      </c>
      <c r="M526" s="37">
        <v>39</v>
      </c>
      <c r="N526" s="37">
        <v>30.7</v>
      </c>
      <c r="O526" s="37">
        <v>-18</v>
      </c>
      <c r="P526" s="37">
        <v>-41</v>
      </c>
      <c r="Q526" s="37">
        <v>-17</v>
      </c>
      <c r="R526" s="35" t="s">
        <v>1671</v>
      </c>
      <c r="S526" s="22" t="s">
        <v>1672</v>
      </c>
      <c r="AS526" s="3"/>
      <c r="BD526" s="97"/>
    </row>
    <row r="527" spans="9:56">
      <c r="I527" s="34"/>
      <c r="J527" s="156" t="s">
        <v>1673</v>
      </c>
      <c r="K527" s="156" t="s">
        <v>1673</v>
      </c>
      <c r="L527" s="35">
        <v>3</v>
      </c>
      <c r="M527" s="35">
        <v>40</v>
      </c>
      <c r="N527" s="35">
        <v>11.9</v>
      </c>
      <c r="O527" s="35">
        <v>-18</v>
      </c>
      <c r="P527" s="35">
        <v>-34</v>
      </c>
      <c r="Q527" s="35">
        <v>-49</v>
      </c>
      <c r="R527" s="35" t="s">
        <v>1674</v>
      </c>
      <c r="S527" s="35" t="s">
        <v>1675</v>
      </c>
      <c r="AS527" s="3"/>
      <c r="BD527" s="97"/>
    </row>
    <row r="528" spans="9:56">
      <c r="I528" s="34"/>
      <c r="J528" s="156" t="s">
        <v>1676</v>
      </c>
      <c r="K528" s="156" t="s">
        <v>1676</v>
      </c>
      <c r="L528" s="35">
        <v>4</v>
      </c>
      <c r="M528" s="35">
        <v>3</v>
      </c>
      <c r="N528" s="35">
        <v>18</v>
      </c>
      <c r="O528" s="35">
        <v>36</v>
      </c>
      <c r="P528" s="35">
        <v>25</v>
      </c>
      <c r="Q528" s="35">
        <v>1</v>
      </c>
      <c r="R528" s="22" t="s">
        <v>1677</v>
      </c>
      <c r="S528" s="35" t="s">
        <v>1678</v>
      </c>
      <c r="AS528" s="3"/>
      <c r="BD528" s="97"/>
    </row>
    <row r="529" spans="9:56">
      <c r="I529" s="34"/>
      <c r="J529" s="156" t="s">
        <v>1679</v>
      </c>
      <c r="K529" s="156" t="s">
        <v>1679</v>
      </c>
      <c r="L529" s="35">
        <v>4</v>
      </c>
      <c r="M529" s="35">
        <v>6</v>
      </c>
      <c r="N529" s="35">
        <v>59.4</v>
      </c>
      <c r="O529" s="35">
        <v>60</v>
      </c>
      <c r="P529" s="35">
        <v>55</v>
      </c>
      <c r="Q529" s="35">
        <v>14</v>
      </c>
      <c r="R529" s="22" t="s">
        <v>1680</v>
      </c>
      <c r="S529" s="35" t="s">
        <v>1681</v>
      </c>
      <c r="AS529" s="3"/>
      <c r="BD529" s="97"/>
    </row>
    <row r="530" spans="9:56">
      <c r="I530" s="34"/>
      <c r="J530" s="156" t="s">
        <v>1682</v>
      </c>
      <c r="K530" s="156" t="s">
        <v>1682</v>
      </c>
      <c r="L530" s="35">
        <v>4</v>
      </c>
      <c r="M530" s="35">
        <v>9</v>
      </c>
      <c r="N530" s="35">
        <v>17</v>
      </c>
      <c r="O530" s="35">
        <v>30</v>
      </c>
      <c r="P530" s="35">
        <v>46</v>
      </c>
      <c r="Q530" s="35">
        <v>34</v>
      </c>
      <c r="R530" s="22" t="s">
        <v>1683</v>
      </c>
      <c r="S530" s="35" t="s">
        <v>1681</v>
      </c>
      <c r="AS530" s="3"/>
      <c r="BD530" s="97"/>
    </row>
    <row r="531" spans="9:56">
      <c r="I531" s="34"/>
      <c r="J531" s="156" t="s">
        <v>1684</v>
      </c>
      <c r="K531" s="156" t="s">
        <v>1684</v>
      </c>
      <c r="L531" s="35">
        <v>4</v>
      </c>
      <c r="M531" s="35">
        <v>14</v>
      </c>
      <c r="N531" s="35">
        <v>15.8</v>
      </c>
      <c r="O531" s="35">
        <v>-12</v>
      </c>
      <c r="P531" s="35">
        <v>-44</v>
      </c>
      <c r="Q531" s="35">
        <v>-22</v>
      </c>
      <c r="R531" s="22" t="s">
        <v>1685</v>
      </c>
      <c r="S531" s="35" t="s">
        <v>1686</v>
      </c>
      <c r="AS531" s="3"/>
      <c r="BD531" s="97"/>
    </row>
    <row r="532" spans="9:56">
      <c r="I532" s="34"/>
      <c r="J532" s="156" t="s">
        <v>1687</v>
      </c>
      <c r="K532" s="156" t="s">
        <v>1687</v>
      </c>
      <c r="L532" s="35">
        <v>4</v>
      </c>
      <c r="M532" s="35">
        <v>31</v>
      </c>
      <c r="N532" s="35">
        <v>39.9</v>
      </c>
      <c r="O532" s="35">
        <v>-5</v>
      </c>
      <c r="P532" s="35">
        <v>-5</v>
      </c>
      <c r="Q532" s="35">
        <v>-10</v>
      </c>
      <c r="R532" s="35" t="s">
        <v>1688</v>
      </c>
      <c r="S532" s="35" t="s">
        <v>1689</v>
      </c>
      <c r="AS532" s="3"/>
      <c r="BD532" s="97"/>
    </row>
    <row r="533" spans="9:56">
      <c r="I533" s="34"/>
      <c r="J533" s="156" t="s">
        <v>1690</v>
      </c>
      <c r="K533" s="156" t="s">
        <v>1690</v>
      </c>
      <c r="L533" s="35">
        <v>4</v>
      </c>
      <c r="M533" s="35">
        <v>41</v>
      </c>
      <c r="N533" s="35">
        <v>28.2</v>
      </c>
      <c r="O533" s="35">
        <v>-2</v>
      </c>
      <c r="P533" s="35">
        <v>-51</v>
      </c>
      <c r="Q533" s="35">
        <v>-29</v>
      </c>
      <c r="R533" s="35" t="s">
        <v>1691</v>
      </c>
      <c r="S533" s="35" t="s">
        <v>1692</v>
      </c>
      <c r="AS533" s="3"/>
      <c r="BD533" s="97"/>
    </row>
    <row r="534" spans="9:56">
      <c r="I534" s="34"/>
      <c r="J534" s="156" t="s">
        <v>1693</v>
      </c>
      <c r="K534" s="156" t="s">
        <v>1693</v>
      </c>
      <c r="L534" s="35">
        <v>4</v>
      </c>
      <c r="M534" s="35">
        <v>45</v>
      </c>
      <c r="N534" s="35">
        <v>55</v>
      </c>
      <c r="O534" s="35">
        <v>19</v>
      </c>
      <c r="P534" s="35">
        <v>6</v>
      </c>
      <c r="Q534" s="35">
        <v>5</v>
      </c>
      <c r="R534" s="22" t="s">
        <v>1694</v>
      </c>
      <c r="S534" s="35" t="s">
        <v>1681</v>
      </c>
      <c r="AS534" s="3"/>
      <c r="BD534" s="97"/>
    </row>
    <row r="535" spans="9:56">
      <c r="I535" s="34"/>
      <c r="J535" s="156" t="s">
        <v>1695</v>
      </c>
      <c r="K535" s="156" t="s">
        <v>1695</v>
      </c>
      <c r="L535" s="35">
        <v>4</v>
      </c>
      <c r="M535" s="35">
        <v>48</v>
      </c>
      <c r="N535" s="35">
        <v>27</v>
      </c>
      <c r="O535" s="35">
        <v>10</v>
      </c>
      <c r="P535" s="35">
        <v>56</v>
      </c>
      <c r="Q535" s="35">
        <v>1</v>
      </c>
      <c r="R535" s="22" t="s">
        <v>1696</v>
      </c>
      <c r="S535" s="35" t="s">
        <v>1681</v>
      </c>
      <c r="AS535" s="3"/>
      <c r="BD535" s="97"/>
    </row>
    <row r="536" spans="9:56">
      <c r="I536" s="34"/>
      <c r="J536" s="156" t="s">
        <v>1697</v>
      </c>
      <c r="K536" s="156" t="s">
        <v>1697</v>
      </c>
      <c r="L536" s="35">
        <v>5</v>
      </c>
      <c r="M536" s="35">
        <v>20</v>
      </c>
      <c r="N536" s="35">
        <v>3</v>
      </c>
      <c r="O536" s="35">
        <v>39</v>
      </c>
      <c r="P536" s="35">
        <v>17</v>
      </c>
      <c r="Q536" s="35">
        <v>2</v>
      </c>
      <c r="R536" s="22" t="s">
        <v>1698</v>
      </c>
      <c r="S536" s="35" t="s">
        <v>1681</v>
      </c>
      <c r="AS536" s="3"/>
      <c r="BD536" s="97"/>
    </row>
    <row r="537" spans="9:56">
      <c r="I537" s="34"/>
      <c r="J537" s="156" t="s">
        <v>1699</v>
      </c>
      <c r="K537" s="156" t="s">
        <v>1699</v>
      </c>
      <c r="L537" s="35">
        <v>5</v>
      </c>
      <c r="M537" s="35">
        <v>28</v>
      </c>
      <c r="N537" s="35">
        <v>5</v>
      </c>
      <c r="O537" s="35">
        <v>35</v>
      </c>
      <c r="P537" s="35">
        <v>19</v>
      </c>
      <c r="Q537" s="35">
        <v>3</v>
      </c>
      <c r="R537" s="22" t="s">
        <v>1700</v>
      </c>
      <c r="S537" s="35" t="s">
        <v>1701</v>
      </c>
      <c r="AS537" s="3"/>
      <c r="BD537" s="97"/>
    </row>
    <row r="538" spans="9:56">
      <c r="I538" s="34"/>
      <c r="J538" s="156" t="s">
        <v>1702</v>
      </c>
      <c r="K538" s="156" t="s">
        <v>1702</v>
      </c>
      <c r="L538" s="35">
        <v>5</v>
      </c>
      <c r="M538" s="35">
        <v>33</v>
      </c>
      <c r="N538" s="35">
        <v>21.8</v>
      </c>
      <c r="O538" s="35">
        <v>-21</v>
      </c>
      <c r="P538" s="35">
        <v>-56</v>
      </c>
      <c r="Q538" s="35">
        <v>-45</v>
      </c>
      <c r="R538" s="35" t="s">
        <v>1703</v>
      </c>
      <c r="S538" s="35" t="s">
        <v>1704</v>
      </c>
      <c r="AS538" s="3"/>
      <c r="BD538" s="97"/>
    </row>
    <row r="539" spans="9:56">
      <c r="I539" s="34"/>
      <c r="J539" s="156" t="s">
        <v>1705</v>
      </c>
      <c r="K539" s="156" t="s">
        <v>1705</v>
      </c>
      <c r="L539" s="35">
        <v>5</v>
      </c>
      <c r="M539" s="35">
        <v>42</v>
      </c>
      <c r="N539" s="35">
        <v>6.2</v>
      </c>
      <c r="O539" s="35">
        <v>9</v>
      </c>
      <c r="P539" s="35">
        <v>5</v>
      </c>
      <c r="Q539" s="35">
        <v>10</v>
      </c>
      <c r="R539" s="22" t="s">
        <v>1706</v>
      </c>
      <c r="S539" s="35" t="s">
        <v>1681</v>
      </c>
      <c r="AS539" s="3"/>
      <c r="BD539" s="97"/>
    </row>
    <row r="540" spans="9:56">
      <c r="I540" s="34"/>
      <c r="J540" s="156" t="s">
        <v>1707</v>
      </c>
      <c r="K540" s="156" t="s">
        <v>1707</v>
      </c>
      <c r="L540" s="35">
        <v>5</v>
      </c>
      <c r="M540" s="35">
        <v>47</v>
      </c>
      <c r="N540" s="35">
        <v>9</v>
      </c>
      <c r="O540" s="35">
        <v>0</v>
      </c>
      <c r="P540" s="35">
        <v>18</v>
      </c>
      <c r="Q540" s="35">
        <v>0</v>
      </c>
      <c r="R540" s="22" t="s">
        <v>1708</v>
      </c>
      <c r="S540" s="35" t="s">
        <v>1557</v>
      </c>
      <c r="AS540" s="3"/>
      <c r="BD540" s="97"/>
    </row>
    <row r="541" spans="9:56">
      <c r="I541" s="34"/>
      <c r="J541" s="156" t="s">
        <v>1709</v>
      </c>
      <c r="K541" s="156" t="s">
        <v>1709</v>
      </c>
      <c r="L541" s="35">
        <v>6</v>
      </c>
      <c r="M541" s="35">
        <v>12</v>
      </c>
      <c r="N541" s="35">
        <v>9.6</v>
      </c>
      <c r="O541" s="35">
        <v>-21</v>
      </c>
      <c r="P541" s="35">
        <v>-48</v>
      </c>
      <c r="Q541" s="35">
        <v>-21</v>
      </c>
      <c r="R541" s="35" t="s">
        <v>1710</v>
      </c>
      <c r="S541" s="35" t="s">
        <v>1594</v>
      </c>
      <c r="AI541" s="5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BD541" s="97"/>
    </row>
    <row r="542" spans="9:56">
      <c r="I542" s="34"/>
      <c r="J542" s="156" t="s">
        <v>1711</v>
      </c>
      <c r="K542" s="156" t="s">
        <v>1711</v>
      </c>
      <c r="L542" s="35">
        <v>6</v>
      </c>
      <c r="M542" s="35">
        <v>27</v>
      </c>
      <c r="N542" s="35">
        <v>15</v>
      </c>
      <c r="O542" s="35">
        <v>-4</v>
      </c>
      <c r="P542" s="35">
        <v>-45</v>
      </c>
      <c r="Q542" s="35">
        <v>-3</v>
      </c>
      <c r="R542" s="22" t="s">
        <v>1712</v>
      </c>
      <c r="S542" s="35" t="s">
        <v>1713</v>
      </c>
      <c r="AS542" s="3"/>
      <c r="BD542" s="97"/>
    </row>
    <row r="543" spans="9:56">
      <c r="I543" s="34"/>
      <c r="J543" s="156" t="s">
        <v>1714</v>
      </c>
      <c r="K543" s="156" t="s">
        <v>1714</v>
      </c>
      <c r="L543" s="35">
        <v>6</v>
      </c>
      <c r="M543" s="35">
        <v>31</v>
      </c>
      <c r="N543" s="35">
        <v>55</v>
      </c>
      <c r="O543" s="35">
        <v>4</v>
      </c>
      <c r="P543" s="35">
        <v>56</v>
      </c>
      <c r="Q543" s="35">
        <v>3</v>
      </c>
      <c r="R543" s="22" t="s">
        <v>1715</v>
      </c>
      <c r="S543" s="35" t="s">
        <v>1716</v>
      </c>
      <c r="AS543" s="3"/>
      <c r="BD543" s="97"/>
    </row>
    <row r="544" spans="9:56">
      <c r="I544" s="34"/>
      <c r="J544" s="156" t="s">
        <v>1717</v>
      </c>
      <c r="K544" s="156" t="s">
        <v>1717</v>
      </c>
      <c r="L544" s="35">
        <v>6</v>
      </c>
      <c r="M544" s="35">
        <v>40</v>
      </c>
      <c r="N544" s="35">
        <v>58</v>
      </c>
      <c r="O544" s="35">
        <v>9</v>
      </c>
      <c r="P544" s="35">
        <v>53</v>
      </c>
      <c r="Q544" s="35">
        <v>4</v>
      </c>
      <c r="R544" s="22" t="s">
        <v>1718</v>
      </c>
      <c r="S544" s="35" t="s">
        <v>1719</v>
      </c>
      <c r="AS544" s="3"/>
      <c r="BD544" s="97"/>
    </row>
    <row r="545" spans="9:56">
      <c r="I545" s="34"/>
      <c r="J545" s="156" t="s">
        <v>1720</v>
      </c>
      <c r="K545" s="156" t="s">
        <v>1720</v>
      </c>
      <c r="L545" s="35">
        <v>7</v>
      </c>
      <c r="M545" s="35">
        <v>27</v>
      </c>
      <c r="N545" s="35">
        <v>14.5</v>
      </c>
      <c r="O545" s="35">
        <v>85</v>
      </c>
      <c r="P545" s="35">
        <v>45</v>
      </c>
      <c r="Q545" s="35">
        <v>16</v>
      </c>
      <c r="R545" s="22" t="s">
        <v>1721</v>
      </c>
      <c r="S545" s="128" t="s">
        <v>1722</v>
      </c>
      <c r="AS545" s="3"/>
      <c r="BD545" s="97"/>
    </row>
    <row r="546" spans="9:56">
      <c r="I546" s="34"/>
      <c r="J546" s="156" t="s">
        <v>1723</v>
      </c>
      <c r="K546" s="156" t="s">
        <v>1723</v>
      </c>
      <c r="L546" s="35">
        <v>7</v>
      </c>
      <c r="M546" s="35">
        <v>32</v>
      </c>
      <c r="N546" s="35">
        <v>20.5</v>
      </c>
      <c r="O546" s="35">
        <v>85</v>
      </c>
      <c r="P546" s="35">
        <v>42</v>
      </c>
      <c r="Q546" s="35">
        <v>32</v>
      </c>
      <c r="R546" s="22" t="s">
        <v>1724</v>
      </c>
      <c r="S546" s="22" t="s">
        <v>1725</v>
      </c>
      <c r="AS546" s="3"/>
      <c r="BD546" s="97"/>
    </row>
    <row r="547" spans="9:56">
      <c r="I547" s="34"/>
      <c r="J547" s="156" t="s">
        <v>1726</v>
      </c>
      <c r="K547" s="156" t="s">
        <v>1726</v>
      </c>
      <c r="L547" s="35">
        <v>7</v>
      </c>
      <c r="M547" s="35">
        <v>27</v>
      </c>
      <c r="N547" s="35">
        <v>4</v>
      </c>
      <c r="O547" s="35">
        <v>80</v>
      </c>
      <c r="P547" s="35">
        <v>10</v>
      </c>
      <c r="Q547" s="35">
        <v>41</v>
      </c>
      <c r="R547" s="22" t="s">
        <v>1727</v>
      </c>
      <c r="S547" s="128" t="s">
        <v>1728</v>
      </c>
      <c r="AS547" s="3"/>
      <c r="BD547" s="97"/>
    </row>
    <row r="548" spans="9:56">
      <c r="I548" s="34"/>
      <c r="J548" s="156" t="s">
        <v>1729</v>
      </c>
      <c r="K548" s="156" t="s">
        <v>1729</v>
      </c>
      <c r="L548" s="35">
        <v>7</v>
      </c>
      <c r="M548" s="35">
        <v>25</v>
      </c>
      <c r="N548" s="35">
        <v>34.700000000000003</v>
      </c>
      <c r="O548" s="35">
        <v>29</v>
      </c>
      <c r="P548" s="35">
        <v>29</v>
      </c>
      <c r="Q548" s="35">
        <v>26</v>
      </c>
      <c r="R548" s="22" t="s">
        <v>1730</v>
      </c>
      <c r="S548" s="35" t="s">
        <v>1557</v>
      </c>
      <c r="AS548" s="3"/>
      <c r="BD548" s="97"/>
    </row>
    <row r="549" spans="9:56">
      <c r="I549" s="34"/>
      <c r="J549" s="156" t="s">
        <v>1731</v>
      </c>
      <c r="K549" s="156" t="s">
        <v>1731</v>
      </c>
      <c r="L549" s="35">
        <v>7</v>
      </c>
      <c r="M549" s="35">
        <v>29</v>
      </c>
      <c r="N549" s="35">
        <v>10.8</v>
      </c>
      <c r="O549" s="35">
        <v>20</v>
      </c>
      <c r="P549" s="35">
        <v>54</v>
      </c>
      <c r="Q549" s="35">
        <v>42</v>
      </c>
      <c r="R549" s="22" t="s">
        <v>1732</v>
      </c>
      <c r="S549" s="22" t="s">
        <v>1733</v>
      </c>
      <c r="AS549" s="3"/>
      <c r="BD549" s="97"/>
    </row>
    <row r="550" spans="9:56">
      <c r="I550" s="34"/>
      <c r="J550" s="156" t="s">
        <v>1734</v>
      </c>
      <c r="K550" s="156" t="s">
        <v>1734</v>
      </c>
      <c r="L550" s="35">
        <v>7</v>
      </c>
      <c r="M550" s="35">
        <v>36</v>
      </c>
      <c r="N550" s="35">
        <v>51.4</v>
      </c>
      <c r="O550" s="35">
        <v>65</v>
      </c>
      <c r="P550" s="35">
        <v>36</v>
      </c>
      <c r="Q550" s="35">
        <v>9</v>
      </c>
      <c r="R550" s="22" t="s">
        <v>1735</v>
      </c>
      <c r="S550" s="22" t="s">
        <v>1736</v>
      </c>
      <c r="AS550" s="3"/>
      <c r="BD550" s="97"/>
    </row>
    <row r="551" spans="9:56">
      <c r="I551" s="34"/>
      <c r="J551" s="156" t="s">
        <v>1737</v>
      </c>
      <c r="K551" s="156" t="s">
        <v>1737</v>
      </c>
      <c r="L551" s="35">
        <v>7</v>
      </c>
      <c r="M551" s="35">
        <v>41</v>
      </c>
      <c r="N551" s="35">
        <v>50.5</v>
      </c>
      <c r="O551" s="35">
        <v>-14</v>
      </c>
      <c r="P551" s="35">
        <v>-44</v>
      </c>
      <c r="Q551" s="35">
        <v>-8</v>
      </c>
      <c r="R551" s="22" t="s">
        <v>1738</v>
      </c>
      <c r="S551" s="35" t="s">
        <v>1557</v>
      </c>
      <c r="AS551" s="3"/>
      <c r="BD551" s="97"/>
    </row>
    <row r="552" spans="9:56">
      <c r="I552" s="34"/>
      <c r="J552" s="156" t="s">
        <v>1739</v>
      </c>
      <c r="K552" s="156" t="s">
        <v>1739</v>
      </c>
      <c r="L552" s="35">
        <v>8</v>
      </c>
      <c r="M552" s="35">
        <v>33</v>
      </c>
      <c r="N552" s="35">
        <v>22.8</v>
      </c>
      <c r="O552" s="35">
        <v>-22</v>
      </c>
      <c r="P552" s="35">
        <v>-58</v>
      </c>
      <c r="Q552" s="35">
        <v>-25</v>
      </c>
      <c r="R552" s="35" t="s">
        <v>1740</v>
      </c>
      <c r="S552" s="35" t="s">
        <v>1607</v>
      </c>
      <c r="AS552" s="3"/>
      <c r="BD552" s="97"/>
    </row>
    <row r="553" spans="9:56">
      <c r="I553" s="34"/>
      <c r="J553" s="156" t="s">
        <v>1741</v>
      </c>
      <c r="K553" s="156" t="s">
        <v>1741</v>
      </c>
      <c r="L553" s="35">
        <v>8</v>
      </c>
      <c r="M553" s="35">
        <v>52</v>
      </c>
      <c r="N553" s="35">
        <v>41.3</v>
      </c>
      <c r="O553" s="35">
        <v>33</v>
      </c>
      <c r="P553" s="35">
        <v>25</v>
      </c>
      <c r="Q553" s="35">
        <v>18</v>
      </c>
      <c r="R553" s="22" t="s">
        <v>1742</v>
      </c>
      <c r="S553" s="35" t="s">
        <v>1743</v>
      </c>
      <c r="AS553" s="3"/>
      <c r="BD553" s="97"/>
    </row>
    <row r="554" spans="9:56">
      <c r="I554" s="34"/>
      <c r="J554" s="156" t="s">
        <v>1744</v>
      </c>
      <c r="K554" s="156" t="s">
        <v>1744</v>
      </c>
      <c r="L554" s="35">
        <v>9</v>
      </c>
      <c r="M554" s="35">
        <v>11</v>
      </c>
      <c r="N554" s="35">
        <v>37.5</v>
      </c>
      <c r="O554" s="35">
        <v>60</v>
      </c>
      <c r="P554" s="35">
        <v>2</v>
      </c>
      <c r="Q554" s="35">
        <v>14</v>
      </c>
      <c r="R554" s="22" t="s">
        <v>1745</v>
      </c>
      <c r="S554" s="22" t="s">
        <v>1746</v>
      </c>
      <c r="AS554" s="3"/>
      <c r="BD554" s="97"/>
    </row>
    <row r="555" spans="9:56">
      <c r="I555" s="34"/>
      <c r="J555" s="156" t="s">
        <v>1747</v>
      </c>
      <c r="K555" s="156" t="s">
        <v>1747</v>
      </c>
      <c r="L555" s="35">
        <v>9</v>
      </c>
      <c r="M555" s="35">
        <v>22</v>
      </c>
      <c r="N555" s="35">
        <v>2.7</v>
      </c>
      <c r="O555" s="35">
        <v>50</v>
      </c>
      <c r="P555" s="35">
        <v>58</v>
      </c>
      <c r="Q555" s="35">
        <v>35</v>
      </c>
      <c r="R555" s="22" t="s">
        <v>1748</v>
      </c>
      <c r="S555" s="22" t="s">
        <v>1749</v>
      </c>
      <c r="AS555" s="3"/>
      <c r="BD555" s="97"/>
    </row>
    <row r="556" spans="9:56">
      <c r="I556" s="34"/>
      <c r="J556" s="156" t="s">
        <v>1750</v>
      </c>
      <c r="K556" s="156" t="s">
        <v>1750</v>
      </c>
      <c r="L556" s="35">
        <v>9</v>
      </c>
      <c r="M556" s="35">
        <v>32</v>
      </c>
      <c r="N556" s="35">
        <v>10.1</v>
      </c>
      <c r="O556" s="35">
        <v>21</v>
      </c>
      <c r="P556" s="35">
        <v>30</v>
      </c>
      <c r="Q556" s="35">
        <v>3</v>
      </c>
      <c r="R556" s="22" t="s">
        <v>1751</v>
      </c>
      <c r="S556" s="35" t="s">
        <v>1752</v>
      </c>
      <c r="AS556" s="3"/>
      <c r="BD556" s="97"/>
    </row>
    <row r="557" spans="9:56">
      <c r="I557" s="34"/>
      <c r="J557" s="156" t="s">
        <v>1753</v>
      </c>
      <c r="K557" s="156" t="s">
        <v>1753</v>
      </c>
      <c r="L557" s="35">
        <v>9</v>
      </c>
      <c r="M557" s="35">
        <v>47</v>
      </c>
      <c r="N557" s="35">
        <v>15.5</v>
      </c>
      <c r="O557" s="35">
        <v>67</v>
      </c>
      <c r="P557" s="35">
        <v>54</v>
      </c>
      <c r="Q557" s="35">
        <v>59</v>
      </c>
      <c r="R557" s="22" t="s">
        <v>1754</v>
      </c>
      <c r="S557" s="22" t="s">
        <v>1589</v>
      </c>
      <c r="V557" s="5"/>
      <c r="W557" s="5"/>
      <c r="X557" s="283" t="s">
        <v>3112</v>
      </c>
      <c r="Y557" s="5"/>
      <c r="Z557" s="342"/>
      <c r="AA557" s="5"/>
      <c r="AB557" s="5"/>
      <c r="AC557" s="5"/>
      <c r="AD557" s="5"/>
      <c r="AE557" s="5"/>
      <c r="AF557" s="5"/>
      <c r="AG557" s="5"/>
      <c r="AS557" s="3"/>
      <c r="BD557" s="97"/>
    </row>
    <row r="558" spans="9:56">
      <c r="I558" s="34"/>
      <c r="J558" s="156" t="s">
        <v>1755</v>
      </c>
      <c r="K558" s="156" t="s">
        <v>1755</v>
      </c>
      <c r="L558" s="22">
        <v>10</v>
      </c>
      <c r="M558" s="22">
        <v>3</v>
      </c>
      <c r="N558" s="22">
        <v>19.100000000000001</v>
      </c>
      <c r="O558" s="22">
        <v>68</v>
      </c>
      <c r="P558" s="22">
        <v>44</v>
      </c>
      <c r="Q558" s="22">
        <v>2</v>
      </c>
      <c r="R558" s="22" t="s">
        <v>1756</v>
      </c>
      <c r="S558" s="22" t="s">
        <v>1757</v>
      </c>
      <c r="AS558" s="3"/>
      <c r="BD558" s="97"/>
    </row>
    <row r="559" spans="9:56">
      <c r="I559" s="34"/>
      <c r="J559" s="156" t="s">
        <v>1758</v>
      </c>
      <c r="K559" s="156" t="s">
        <v>1758</v>
      </c>
      <c r="L559" s="22">
        <v>10</v>
      </c>
      <c r="M559" s="22">
        <v>5</v>
      </c>
      <c r="N559" s="22">
        <v>14</v>
      </c>
      <c r="O559" s="22">
        <v>-7</v>
      </c>
      <c r="P559" s="22">
        <v>-43</v>
      </c>
      <c r="Q559" s="22">
        <v>-7</v>
      </c>
      <c r="R559" s="22" t="s">
        <v>1759</v>
      </c>
      <c r="S559" s="35" t="s">
        <v>1760</v>
      </c>
      <c r="AS559" s="3"/>
      <c r="BD559" s="97"/>
    </row>
    <row r="560" spans="9:56">
      <c r="I560" s="34"/>
      <c r="J560" s="156" t="s">
        <v>1761</v>
      </c>
      <c r="K560" s="156" t="s">
        <v>1761</v>
      </c>
      <c r="L560" s="22">
        <v>10</v>
      </c>
      <c r="M560" s="22">
        <v>13</v>
      </c>
      <c r="N560" s="22">
        <v>45.7</v>
      </c>
      <c r="O560" s="22">
        <v>3</v>
      </c>
      <c r="P560" s="22">
        <v>25</v>
      </c>
      <c r="Q560" s="22">
        <v>29</v>
      </c>
      <c r="R560" s="35" t="s">
        <v>1762</v>
      </c>
      <c r="S560" s="35" t="s">
        <v>1763</v>
      </c>
      <c r="AS560" s="3"/>
      <c r="BD560" s="97"/>
    </row>
    <row r="561" spans="9:56">
      <c r="I561" s="34"/>
      <c r="J561" s="156" t="s">
        <v>1764</v>
      </c>
      <c r="K561" s="156" t="s">
        <v>1764</v>
      </c>
      <c r="L561" s="22">
        <v>10</v>
      </c>
      <c r="M561" s="22">
        <v>14</v>
      </c>
      <c r="N561" s="22">
        <v>15.1</v>
      </c>
      <c r="O561" s="22">
        <v>3</v>
      </c>
      <c r="P561" s="22">
        <v>7</v>
      </c>
      <c r="Q561" s="22">
        <v>58</v>
      </c>
      <c r="R561" s="35" t="s">
        <v>1765</v>
      </c>
      <c r="S561" s="35" t="s">
        <v>1763</v>
      </c>
      <c r="AS561" s="3"/>
      <c r="BD561" s="97"/>
    </row>
    <row r="562" spans="9:56">
      <c r="I562" s="34"/>
      <c r="J562" s="156" t="s">
        <v>1766</v>
      </c>
      <c r="K562" s="156" t="s">
        <v>1766</v>
      </c>
      <c r="L562" s="22">
        <v>10</v>
      </c>
      <c r="M562" s="22">
        <v>18</v>
      </c>
      <c r="N562" s="22">
        <v>17</v>
      </c>
      <c r="O562" s="22">
        <v>41</v>
      </c>
      <c r="P562" s="22">
        <v>25</v>
      </c>
      <c r="Q562" s="22">
        <v>28</v>
      </c>
      <c r="R562" s="22" t="s">
        <v>1767</v>
      </c>
      <c r="S562" s="22" t="s">
        <v>1768</v>
      </c>
      <c r="AS562" s="3"/>
      <c r="BD562" s="97"/>
    </row>
    <row r="563" spans="9:56">
      <c r="I563" s="34"/>
      <c r="J563" s="156" t="s">
        <v>1769</v>
      </c>
      <c r="K563" s="156" t="s">
        <v>1769</v>
      </c>
      <c r="L563" s="22">
        <v>10</v>
      </c>
      <c r="M563" s="22">
        <v>17</v>
      </c>
      <c r="N563" s="22">
        <v>38.6</v>
      </c>
      <c r="O563" s="22">
        <v>21</v>
      </c>
      <c r="P563" s="22">
        <v>41</v>
      </c>
      <c r="Q563" s="22">
        <v>18</v>
      </c>
      <c r="R563" s="22" t="s">
        <v>1770</v>
      </c>
      <c r="S563" s="128" t="s">
        <v>1771</v>
      </c>
      <c r="AS563" s="3"/>
      <c r="BD563" s="97"/>
    </row>
    <row r="564" spans="9:56">
      <c r="I564" s="34"/>
      <c r="J564" s="156" t="s">
        <v>1772</v>
      </c>
      <c r="K564" s="156" t="s">
        <v>1772</v>
      </c>
      <c r="L564" s="22">
        <v>10</v>
      </c>
      <c r="M564" s="22">
        <v>18</v>
      </c>
      <c r="N564" s="22">
        <v>5.6</v>
      </c>
      <c r="O564" s="22">
        <v>21</v>
      </c>
      <c r="P564" s="22">
        <v>49</v>
      </c>
      <c r="Q564" s="22">
        <v>55</v>
      </c>
      <c r="R564" s="35" t="s">
        <v>1773</v>
      </c>
      <c r="S564" s="35" t="s">
        <v>1774</v>
      </c>
      <c r="AS564" s="3"/>
      <c r="BD564" s="97"/>
    </row>
    <row r="565" spans="9:56">
      <c r="I565" s="34"/>
      <c r="J565" s="156" t="s">
        <v>1775</v>
      </c>
      <c r="K565" s="156" t="s">
        <v>1775</v>
      </c>
      <c r="L565" s="22">
        <v>10</v>
      </c>
      <c r="M565" s="22">
        <v>18</v>
      </c>
      <c r="N565" s="22">
        <v>24.9</v>
      </c>
      <c r="O565" s="22">
        <v>21</v>
      </c>
      <c r="P565" s="22">
        <v>53</v>
      </c>
      <c r="Q565" s="22">
        <v>38</v>
      </c>
      <c r="R565" s="35" t="s">
        <v>1776</v>
      </c>
      <c r="S565" s="35" t="s">
        <v>1777</v>
      </c>
      <c r="AS565" s="3"/>
      <c r="BD565" s="97"/>
    </row>
    <row r="566" spans="9:56">
      <c r="I566" s="34"/>
      <c r="J566" s="156" t="s">
        <v>1778</v>
      </c>
      <c r="K566" s="156" t="s">
        <v>1778</v>
      </c>
      <c r="L566" s="22">
        <v>10</v>
      </c>
      <c r="M566" s="22">
        <v>23</v>
      </c>
      <c r="N566" s="22">
        <v>30.6</v>
      </c>
      <c r="O566" s="22">
        <v>19</v>
      </c>
      <c r="P566" s="22">
        <v>51</v>
      </c>
      <c r="Q566" s="22">
        <v>54</v>
      </c>
      <c r="R566" s="35" t="s">
        <v>1779</v>
      </c>
      <c r="S566" s="35" t="s">
        <v>1780</v>
      </c>
      <c r="AS566" s="3"/>
      <c r="BD566" s="97"/>
    </row>
    <row r="567" spans="9:56">
      <c r="I567" s="34"/>
      <c r="J567" s="156" t="s">
        <v>1781</v>
      </c>
      <c r="K567" s="156" t="s">
        <v>1781</v>
      </c>
      <c r="L567" s="22">
        <v>10</v>
      </c>
      <c r="M567" s="22">
        <v>25</v>
      </c>
      <c r="N567" s="22">
        <v>6.1</v>
      </c>
      <c r="O567" s="22">
        <v>17</v>
      </c>
      <c r="P567" s="22">
        <v>7</v>
      </c>
      <c r="Q567" s="22">
        <v>38</v>
      </c>
      <c r="R567" s="22" t="s">
        <v>1782</v>
      </c>
      <c r="S567" s="22" t="s">
        <v>1783</v>
      </c>
      <c r="AS567" s="3"/>
      <c r="BD567" s="97"/>
    </row>
    <row r="568" spans="9:56">
      <c r="I568" s="34"/>
      <c r="J568" s="156" t="s">
        <v>1784</v>
      </c>
      <c r="K568" s="156" t="s">
        <v>1784</v>
      </c>
      <c r="L568" s="22">
        <v>10</v>
      </c>
      <c r="M568" s="22">
        <v>39</v>
      </c>
      <c r="N568" s="22">
        <v>9.5</v>
      </c>
      <c r="O568" s="22">
        <v>41</v>
      </c>
      <c r="P568" s="22">
        <v>41</v>
      </c>
      <c r="Q568" s="22">
        <v>13</v>
      </c>
      <c r="R568" s="22" t="s">
        <v>1785</v>
      </c>
      <c r="S568" s="22" t="s">
        <v>1786</v>
      </c>
      <c r="AS568" s="3"/>
      <c r="BD568" s="97"/>
    </row>
    <row r="569" spans="9:56">
      <c r="I569" s="34"/>
      <c r="J569" s="156" t="s">
        <v>1787</v>
      </c>
      <c r="K569" s="156" t="s">
        <v>1787</v>
      </c>
      <c r="L569" s="22">
        <v>10</v>
      </c>
      <c r="M569" s="22">
        <v>42</v>
      </c>
      <c r="N569" s="22">
        <v>7.5</v>
      </c>
      <c r="O569" s="22">
        <v>13</v>
      </c>
      <c r="P569" s="22">
        <v>44</v>
      </c>
      <c r="Q569" s="22">
        <v>49</v>
      </c>
      <c r="R569" s="35" t="s">
        <v>1788</v>
      </c>
      <c r="S569" s="35" t="s">
        <v>1789</v>
      </c>
      <c r="AS569" s="3"/>
      <c r="BD569" s="97"/>
    </row>
    <row r="570" spans="9:56">
      <c r="I570" s="34"/>
      <c r="J570" s="156" t="s">
        <v>1790</v>
      </c>
      <c r="K570" s="156" t="s">
        <v>1790</v>
      </c>
      <c r="L570" s="22">
        <v>10</v>
      </c>
      <c r="M570" s="22">
        <v>43</v>
      </c>
      <c r="N570" s="22">
        <v>31.1</v>
      </c>
      <c r="O570" s="22">
        <v>24</v>
      </c>
      <c r="P570" s="22">
        <v>55</v>
      </c>
      <c r="Q570" s="22">
        <v>20</v>
      </c>
      <c r="R570" s="22" t="s">
        <v>1791</v>
      </c>
      <c r="S570" s="22" t="s">
        <v>1792</v>
      </c>
      <c r="AS570" s="3"/>
      <c r="BD570" s="97"/>
    </row>
    <row r="571" spans="9:56">
      <c r="I571" s="34"/>
      <c r="J571" s="156" t="s">
        <v>1793</v>
      </c>
      <c r="K571" s="156" t="s">
        <v>1793</v>
      </c>
      <c r="L571" s="22">
        <v>10</v>
      </c>
      <c r="M571" s="22">
        <v>48</v>
      </c>
      <c r="N571" s="22">
        <v>16.899999999999999</v>
      </c>
      <c r="O571" s="22">
        <v>12</v>
      </c>
      <c r="P571" s="22">
        <v>37</v>
      </c>
      <c r="Q571" s="22">
        <v>45</v>
      </c>
      <c r="R571" s="22" t="s">
        <v>1794</v>
      </c>
      <c r="S571" s="22" t="s">
        <v>1783</v>
      </c>
      <c r="AI571" s="5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BD571" s="97"/>
    </row>
    <row r="572" spans="9:56">
      <c r="I572" s="34"/>
      <c r="J572" s="156" t="s">
        <v>1795</v>
      </c>
      <c r="K572" s="156" t="s">
        <v>1795</v>
      </c>
      <c r="L572" s="22">
        <v>10</v>
      </c>
      <c r="M572" s="22">
        <v>47</v>
      </c>
      <c r="N572" s="22">
        <v>42.4</v>
      </c>
      <c r="O572" s="22">
        <v>13</v>
      </c>
      <c r="P572" s="22">
        <v>59</v>
      </c>
      <c r="Q572" s="22">
        <v>8</v>
      </c>
      <c r="R572" s="22" t="s">
        <v>1796</v>
      </c>
      <c r="S572" s="35" t="s">
        <v>1797</v>
      </c>
      <c r="AS572" s="3"/>
      <c r="BD572" s="97"/>
    </row>
    <row r="573" spans="9:56">
      <c r="I573" s="34"/>
      <c r="J573" s="156" t="s">
        <v>1798</v>
      </c>
      <c r="K573" s="156" t="s">
        <v>1798</v>
      </c>
      <c r="L573" s="22">
        <v>10</v>
      </c>
      <c r="M573" s="22">
        <v>50</v>
      </c>
      <c r="N573" s="22">
        <v>53.3</v>
      </c>
      <c r="O573" s="22">
        <v>13</v>
      </c>
      <c r="P573" s="22">
        <v>24</v>
      </c>
      <c r="Q573" s="22">
        <v>44</v>
      </c>
      <c r="R573" s="22" t="s">
        <v>1799</v>
      </c>
      <c r="S573" s="35" t="s">
        <v>1557</v>
      </c>
      <c r="AS573" s="3"/>
      <c r="BD573" s="97"/>
    </row>
    <row r="574" spans="9:56">
      <c r="I574" s="34"/>
      <c r="J574" s="156" t="s">
        <v>1800</v>
      </c>
      <c r="K574" s="156" t="s">
        <v>1800</v>
      </c>
      <c r="L574" s="22">
        <v>10</v>
      </c>
      <c r="M574" s="22">
        <v>51</v>
      </c>
      <c r="N574" s="22">
        <v>16.2</v>
      </c>
      <c r="O574" s="22">
        <v>27</v>
      </c>
      <c r="P574" s="22">
        <v>58</v>
      </c>
      <c r="Q574" s="22">
        <v>30</v>
      </c>
      <c r="R574" s="22" t="s">
        <v>1801</v>
      </c>
      <c r="S574" s="22" t="s">
        <v>1557</v>
      </c>
      <c r="AS574" s="3"/>
      <c r="BD574" s="97"/>
    </row>
    <row r="575" spans="9:56">
      <c r="I575" s="34"/>
      <c r="J575" s="156" t="s">
        <v>1802</v>
      </c>
      <c r="K575" s="156" t="s">
        <v>1802</v>
      </c>
      <c r="L575" s="22">
        <v>11</v>
      </c>
      <c r="M575" s="22">
        <v>0</v>
      </c>
      <c r="N575" s="22">
        <v>23.9</v>
      </c>
      <c r="O575" s="22">
        <v>28</v>
      </c>
      <c r="P575" s="22">
        <v>58</v>
      </c>
      <c r="Q575" s="22">
        <v>29</v>
      </c>
      <c r="R575" s="22" t="s">
        <v>1803</v>
      </c>
      <c r="S575" s="22" t="s">
        <v>1804</v>
      </c>
      <c r="AS575" s="3"/>
      <c r="BD575" s="97"/>
    </row>
    <row r="576" spans="9:56">
      <c r="I576" s="34"/>
      <c r="J576" s="156" t="s">
        <v>1805</v>
      </c>
      <c r="K576" s="156" t="s">
        <v>1805</v>
      </c>
      <c r="L576" s="22">
        <v>11</v>
      </c>
      <c r="M576" s="22">
        <v>0</v>
      </c>
      <c r="N576" s="22">
        <v>18.600000000000001</v>
      </c>
      <c r="O576" s="22">
        <v>13</v>
      </c>
      <c r="P576" s="22">
        <v>54</v>
      </c>
      <c r="Q576" s="22">
        <v>5</v>
      </c>
      <c r="R576" s="22" t="s">
        <v>1806</v>
      </c>
      <c r="S576" s="35" t="s">
        <v>1557</v>
      </c>
      <c r="AS576" s="3"/>
      <c r="BD576" s="97"/>
    </row>
    <row r="577" spans="9:56">
      <c r="I577" s="34"/>
      <c r="J577" s="156" t="s">
        <v>1807</v>
      </c>
      <c r="K577" s="156" t="s">
        <v>1807</v>
      </c>
      <c r="L577" s="22">
        <v>11</v>
      </c>
      <c r="M577" s="22">
        <v>3</v>
      </c>
      <c r="N577" s="22">
        <v>11.2</v>
      </c>
      <c r="O577" s="22">
        <v>27</v>
      </c>
      <c r="P577" s="22">
        <v>58</v>
      </c>
      <c r="Q577" s="22">
        <v>21</v>
      </c>
      <c r="R577" s="22" t="s">
        <v>1808</v>
      </c>
      <c r="S577" s="22" t="s">
        <v>1557</v>
      </c>
      <c r="AS577" s="3"/>
      <c r="BD577" s="97"/>
    </row>
    <row r="578" spans="9:56">
      <c r="I578" s="34"/>
      <c r="J578" s="156" t="s">
        <v>1809</v>
      </c>
      <c r="K578" s="156" t="s">
        <v>1809</v>
      </c>
      <c r="L578" s="22">
        <v>11</v>
      </c>
      <c r="M578" s="22">
        <v>5</v>
      </c>
      <c r="N578" s="22">
        <v>48.6</v>
      </c>
      <c r="O578" s="22">
        <v>0</v>
      </c>
      <c r="P578" s="22">
        <v>-2</v>
      </c>
      <c r="Q578" s="22">
        <v>-9</v>
      </c>
      <c r="R578" s="22" t="s">
        <v>1810</v>
      </c>
      <c r="S578" s="35" t="s">
        <v>1811</v>
      </c>
      <c r="AS578" s="3"/>
      <c r="BD578" s="97"/>
    </row>
    <row r="579" spans="9:56">
      <c r="I579" s="34"/>
      <c r="J579" s="156" t="s">
        <v>1812</v>
      </c>
      <c r="K579" s="156" t="s">
        <v>1812</v>
      </c>
      <c r="L579" s="22">
        <v>11</v>
      </c>
      <c r="M579" s="22">
        <v>14</v>
      </c>
      <c r="N579" s="22">
        <v>37</v>
      </c>
      <c r="O579" s="22">
        <v>12</v>
      </c>
      <c r="P579" s="22">
        <v>49</v>
      </c>
      <c r="Q579" s="22">
        <v>5</v>
      </c>
      <c r="R579" s="22" t="s">
        <v>1813</v>
      </c>
      <c r="S579" s="22" t="s">
        <v>1814</v>
      </c>
      <c r="AS579" s="3"/>
      <c r="BD579" s="97"/>
    </row>
    <row r="580" spans="9:56">
      <c r="I580" s="34"/>
      <c r="J580" s="156" t="s">
        <v>1815</v>
      </c>
      <c r="K580" s="156" t="s">
        <v>1815</v>
      </c>
      <c r="L580" s="22">
        <v>11</v>
      </c>
      <c r="M580" s="22">
        <v>16</v>
      </c>
      <c r="N580" s="22">
        <v>54.7</v>
      </c>
      <c r="O580" s="22">
        <v>18</v>
      </c>
      <c r="P580" s="22">
        <v>3</v>
      </c>
      <c r="Q580" s="22">
        <v>7</v>
      </c>
      <c r="R580" s="22" t="s">
        <v>1816</v>
      </c>
      <c r="S580" s="35" t="s">
        <v>1817</v>
      </c>
      <c r="AS580" s="3"/>
      <c r="BD580" s="97"/>
    </row>
    <row r="581" spans="9:56">
      <c r="I581" s="34"/>
      <c r="J581" s="156" t="s">
        <v>1818</v>
      </c>
      <c r="K581" s="156" t="s">
        <v>1818</v>
      </c>
      <c r="L581" s="22">
        <v>11</v>
      </c>
      <c r="M581" s="22">
        <v>16</v>
      </c>
      <c r="N581" s="22">
        <v>59</v>
      </c>
      <c r="O581" s="22">
        <v>18</v>
      </c>
      <c r="P581" s="22">
        <v>8</v>
      </c>
      <c r="Q581" s="22">
        <v>55</v>
      </c>
      <c r="R581" s="22" t="s">
        <v>1819</v>
      </c>
      <c r="S581" s="35" t="s">
        <v>1557</v>
      </c>
      <c r="AS581" s="3"/>
      <c r="BD581" s="97"/>
    </row>
    <row r="582" spans="9:56">
      <c r="I582" s="34"/>
      <c r="J582" s="156" t="s">
        <v>1820</v>
      </c>
      <c r="K582" s="156" t="s">
        <v>1820</v>
      </c>
      <c r="L582" s="22">
        <v>11</v>
      </c>
      <c r="M582" s="22">
        <v>20</v>
      </c>
      <c r="N582" s="22">
        <v>3.8</v>
      </c>
      <c r="O582" s="22">
        <v>18</v>
      </c>
      <c r="P582" s="22">
        <v>21</v>
      </c>
      <c r="Q582" s="22">
        <v>24</v>
      </c>
      <c r="R582" s="22" t="s">
        <v>1821</v>
      </c>
      <c r="S582" s="35" t="s">
        <v>1822</v>
      </c>
      <c r="AS582" s="3"/>
      <c r="BD582" s="97"/>
    </row>
    <row r="583" spans="9:56">
      <c r="I583" s="34"/>
      <c r="J583" s="156" t="s">
        <v>1823</v>
      </c>
      <c r="K583" s="156" t="s">
        <v>1823</v>
      </c>
      <c r="L583" s="22">
        <v>11</v>
      </c>
      <c r="M583" s="22">
        <v>20</v>
      </c>
      <c r="N583" s="22">
        <v>17</v>
      </c>
      <c r="O583" s="22">
        <v>13</v>
      </c>
      <c r="P583" s="22">
        <v>35</v>
      </c>
      <c r="Q583" s="22">
        <v>22</v>
      </c>
      <c r="R583" s="22" t="s">
        <v>1824</v>
      </c>
      <c r="S583" s="35" t="s">
        <v>1825</v>
      </c>
      <c r="AS583" s="3"/>
      <c r="BD583" s="97"/>
    </row>
    <row r="584" spans="9:56">
      <c r="I584" s="34"/>
      <c r="J584" s="156" t="s">
        <v>1826</v>
      </c>
      <c r="K584" s="156" t="s">
        <v>1826</v>
      </c>
      <c r="L584" s="22">
        <v>11</v>
      </c>
      <c r="M584" s="22">
        <v>21</v>
      </c>
      <c r="N584" s="22">
        <v>6.8</v>
      </c>
      <c r="O584" s="22">
        <v>3</v>
      </c>
      <c r="P584" s="22">
        <v>14</v>
      </c>
      <c r="Q584" s="22">
        <v>5</v>
      </c>
      <c r="R584" s="22" t="s">
        <v>1827</v>
      </c>
      <c r="S584" s="35" t="s">
        <v>1557</v>
      </c>
      <c r="AS584" s="3"/>
      <c r="BD584" s="97"/>
    </row>
    <row r="585" spans="9:56">
      <c r="I585" s="34"/>
      <c r="J585" s="156" t="s">
        <v>1828</v>
      </c>
      <c r="K585" s="156" t="s">
        <v>1828</v>
      </c>
      <c r="L585" s="22">
        <v>11</v>
      </c>
      <c r="M585" s="22">
        <v>21</v>
      </c>
      <c r="N585" s="22">
        <v>43.1</v>
      </c>
      <c r="O585" s="22">
        <v>20</v>
      </c>
      <c r="P585" s="22">
        <v>10</v>
      </c>
      <c r="Q585" s="22">
        <v>10</v>
      </c>
      <c r="R585" s="22" t="s">
        <v>1829</v>
      </c>
      <c r="S585" s="35" t="s">
        <v>1557</v>
      </c>
      <c r="AS585" s="3"/>
      <c r="BD585" s="97"/>
    </row>
    <row r="586" spans="9:56">
      <c r="I586" s="34"/>
      <c r="J586" s="156" t="s">
        <v>1830</v>
      </c>
      <c r="K586" s="156" t="s">
        <v>1830</v>
      </c>
      <c r="L586" s="22">
        <v>11</v>
      </c>
      <c r="M586" s="22">
        <v>26</v>
      </c>
      <c r="N586" s="22">
        <v>8.6</v>
      </c>
      <c r="O586" s="22">
        <v>43</v>
      </c>
      <c r="P586" s="22">
        <v>35</v>
      </c>
      <c r="Q586" s="22">
        <v>9</v>
      </c>
      <c r="R586" s="22" t="s">
        <v>1831</v>
      </c>
      <c r="S586" s="22" t="s">
        <v>1557</v>
      </c>
      <c r="AS586" s="3"/>
      <c r="BD586" s="97"/>
    </row>
    <row r="587" spans="9:56">
      <c r="I587" s="34"/>
      <c r="J587" s="156" t="s">
        <v>1832</v>
      </c>
      <c r="K587" s="156" t="s">
        <v>1832</v>
      </c>
      <c r="L587" s="22">
        <v>11</v>
      </c>
      <c r="M587" s="22">
        <v>32</v>
      </c>
      <c r="N587" s="22">
        <v>34.9</v>
      </c>
      <c r="O587" s="22">
        <v>53</v>
      </c>
      <c r="P587" s="22">
        <v>4</v>
      </c>
      <c r="Q587" s="22">
        <v>4</v>
      </c>
      <c r="R587" s="22" t="s">
        <v>1833</v>
      </c>
      <c r="S587" s="22" t="s">
        <v>1834</v>
      </c>
      <c r="AS587" s="3"/>
      <c r="BD587" s="97"/>
    </row>
    <row r="588" spans="9:56">
      <c r="I588" s="34"/>
      <c r="J588" s="156" t="s">
        <v>1835</v>
      </c>
      <c r="K588" s="156" t="s">
        <v>1835</v>
      </c>
      <c r="L588" s="22">
        <v>11</v>
      </c>
      <c r="M588" s="22">
        <v>40</v>
      </c>
      <c r="N588" s="22">
        <v>58.7</v>
      </c>
      <c r="O588" s="22">
        <v>11</v>
      </c>
      <c r="P588" s="22">
        <v>28</v>
      </c>
      <c r="Q588" s="22">
        <v>16</v>
      </c>
      <c r="R588" s="22" t="s">
        <v>1836</v>
      </c>
      <c r="S588" s="35" t="s">
        <v>1837</v>
      </c>
      <c r="AS588" s="3"/>
      <c r="BD588" s="97"/>
    </row>
    <row r="589" spans="9:56">
      <c r="I589" s="34"/>
      <c r="J589" s="156" t="s">
        <v>1838</v>
      </c>
      <c r="K589" s="156" t="s">
        <v>1838</v>
      </c>
      <c r="L589" s="22">
        <v>11</v>
      </c>
      <c r="M589" s="22">
        <v>44</v>
      </c>
      <c r="N589" s="22">
        <v>2.2000000000000002</v>
      </c>
      <c r="O589" s="22">
        <v>19</v>
      </c>
      <c r="P589" s="22">
        <v>56</v>
      </c>
      <c r="Q589" s="22">
        <v>59</v>
      </c>
      <c r="R589" s="22" t="s">
        <v>1839</v>
      </c>
      <c r="S589" s="35" t="s">
        <v>1840</v>
      </c>
      <c r="AS589" s="3"/>
      <c r="BD589" s="97"/>
    </row>
    <row r="590" spans="9:56">
      <c r="I590" s="34"/>
      <c r="J590" s="156" t="s">
        <v>1841</v>
      </c>
      <c r="K590" s="156" t="s">
        <v>1841</v>
      </c>
      <c r="L590" s="22">
        <v>12</v>
      </c>
      <c r="M590" s="22">
        <v>1</v>
      </c>
      <c r="N590" s="22">
        <v>53</v>
      </c>
      <c r="O590" s="22">
        <v>-18</v>
      </c>
      <c r="P590" s="22">
        <v>-52</v>
      </c>
      <c r="Q590" s="22">
        <v>-3</v>
      </c>
      <c r="R590" s="22" t="s">
        <v>1842</v>
      </c>
      <c r="S590" s="22" t="s">
        <v>1843</v>
      </c>
      <c r="AS590" s="3"/>
      <c r="BD590" s="97"/>
    </row>
    <row r="591" spans="9:56">
      <c r="I591" s="34"/>
      <c r="J591" s="156" t="s">
        <v>1844</v>
      </c>
      <c r="K591" s="156" t="s">
        <v>1844</v>
      </c>
      <c r="L591" s="22">
        <v>12</v>
      </c>
      <c r="M591" s="22">
        <v>1</v>
      </c>
      <c r="N591" s="22">
        <v>53.9</v>
      </c>
      <c r="O591" s="22">
        <v>-18</v>
      </c>
      <c r="P591" s="22">
        <v>-51</v>
      </c>
      <c r="Q591" s="22">
        <v>-6</v>
      </c>
      <c r="R591" s="22" t="s">
        <v>1845</v>
      </c>
      <c r="S591" s="22" t="s">
        <v>1843</v>
      </c>
      <c r="AS591" s="3"/>
      <c r="BD591" s="97"/>
    </row>
    <row r="592" spans="9:56">
      <c r="I592" s="34"/>
      <c r="J592" s="156" t="s">
        <v>1846</v>
      </c>
      <c r="K592" s="156" t="s">
        <v>1846</v>
      </c>
      <c r="L592" s="22">
        <v>12</v>
      </c>
      <c r="M592" s="22">
        <v>8</v>
      </c>
      <c r="N592" s="22">
        <v>6</v>
      </c>
      <c r="O592" s="22">
        <v>65</v>
      </c>
      <c r="P592" s="22">
        <v>10</v>
      </c>
      <c r="Q592" s="22">
        <v>27</v>
      </c>
      <c r="R592" s="22" t="s">
        <v>1847</v>
      </c>
      <c r="S592" s="22" t="s">
        <v>1848</v>
      </c>
      <c r="AS592" s="3"/>
      <c r="BD592" s="97"/>
    </row>
    <row r="593" spans="9:56">
      <c r="I593" s="34"/>
      <c r="J593" s="156" t="s">
        <v>1849</v>
      </c>
      <c r="K593" s="156" t="s">
        <v>1849</v>
      </c>
      <c r="L593" s="22">
        <v>12</v>
      </c>
      <c r="M593" s="22">
        <v>16</v>
      </c>
      <c r="N593" s="22">
        <v>42.2</v>
      </c>
      <c r="O593" s="22">
        <v>69</v>
      </c>
      <c r="P593" s="22">
        <v>27</v>
      </c>
      <c r="Q593" s="22">
        <v>45</v>
      </c>
      <c r="R593" s="22" t="s">
        <v>1850</v>
      </c>
      <c r="S593" s="22" t="s">
        <v>1851</v>
      </c>
      <c r="AS593" s="3"/>
      <c r="BD593" s="97"/>
    </row>
    <row r="594" spans="9:56">
      <c r="I594" s="34"/>
      <c r="J594" s="156" t="s">
        <v>1852</v>
      </c>
      <c r="K594" s="156" t="s">
        <v>1852</v>
      </c>
      <c r="L594" s="22">
        <v>12</v>
      </c>
      <c r="M594" s="22">
        <v>17</v>
      </c>
      <c r="N594" s="22">
        <v>29.7</v>
      </c>
      <c r="O594" s="22">
        <v>37</v>
      </c>
      <c r="P594" s="22">
        <v>48</v>
      </c>
      <c r="Q594" s="22">
        <v>26</v>
      </c>
      <c r="R594" s="22" t="s">
        <v>1853</v>
      </c>
      <c r="S594" s="22" t="s">
        <v>1854</v>
      </c>
      <c r="AS594" s="3"/>
      <c r="BD594" s="97"/>
    </row>
    <row r="595" spans="9:56">
      <c r="I595" s="34"/>
      <c r="J595" s="156" t="s">
        <v>1855</v>
      </c>
      <c r="K595" s="156" t="s">
        <v>1855</v>
      </c>
      <c r="L595" s="22">
        <v>12</v>
      </c>
      <c r="M595" s="22">
        <v>28</v>
      </c>
      <c r="N595" s="22">
        <v>11.1</v>
      </c>
      <c r="O595" s="22">
        <v>44</v>
      </c>
      <c r="P595" s="22">
        <v>5</v>
      </c>
      <c r="Q595" s="22">
        <v>37</v>
      </c>
      <c r="R595" s="22" t="s">
        <v>1856</v>
      </c>
      <c r="S595" s="22" t="s">
        <v>1857</v>
      </c>
      <c r="AS595" s="3"/>
      <c r="BD595" s="97"/>
    </row>
    <row r="596" spans="9:56">
      <c r="I596" s="34"/>
      <c r="J596" s="156" t="s">
        <v>1858</v>
      </c>
      <c r="K596" s="156" t="s">
        <v>1858</v>
      </c>
      <c r="L596" s="22">
        <v>12</v>
      </c>
      <c r="M596" s="22">
        <v>30</v>
      </c>
      <c r="N596" s="22">
        <v>36.4</v>
      </c>
      <c r="O596" s="22">
        <v>41</v>
      </c>
      <c r="P596" s="22">
        <v>38</v>
      </c>
      <c r="Q596" s="22">
        <v>38</v>
      </c>
      <c r="R596" s="22" t="s">
        <v>1859</v>
      </c>
      <c r="S596" s="22" t="s">
        <v>1860</v>
      </c>
      <c r="AS596" s="3"/>
      <c r="BD596" s="97"/>
    </row>
    <row r="597" spans="9:56">
      <c r="I597" s="34"/>
      <c r="J597" s="156" t="s">
        <v>1861</v>
      </c>
      <c r="K597" s="156" t="s">
        <v>1861</v>
      </c>
      <c r="L597" s="22">
        <v>12</v>
      </c>
      <c r="M597" s="22">
        <v>31</v>
      </c>
      <c r="N597" s="22">
        <v>24</v>
      </c>
      <c r="O597" s="22">
        <v>25</v>
      </c>
      <c r="P597" s="22">
        <v>46</v>
      </c>
      <c r="Q597" s="22">
        <v>30</v>
      </c>
      <c r="R597" s="22" t="s">
        <v>1862</v>
      </c>
      <c r="S597" s="22" t="s">
        <v>1557</v>
      </c>
      <c r="AS597" s="3"/>
      <c r="BD597" s="97"/>
    </row>
    <row r="598" spans="9:56">
      <c r="I598" s="34"/>
      <c r="J598" s="156" t="s">
        <v>1863</v>
      </c>
      <c r="K598" s="156" t="s">
        <v>1863</v>
      </c>
      <c r="L598" s="22">
        <v>12</v>
      </c>
      <c r="M598" s="22">
        <v>35</v>
      </c>
      <c r="N598" s="22">
        <v>57.7</v>
      </c>
      <c r="O598" s="22">
        <v>27</v>
      </c>
      <c r="P598" s="22">
        <v>57</v>
      </c>
      <c r="Q598" s="22">
        <v>35</v>
      </c>
      <c r="R598" s="22" t="s">
        <v>1864</v>
      </c>
      <c r="S598" s="22" t="s">
        <v>1557</v>
      </c>
      <c r="AS598" s="3"/>
      <c r="BD598" s="97"/>
    </row>
    <row r="599" spans="9:56">
      <c r="I599" s="34"/>
      <c r="J599" s="156" t="s">
        <v>1865</v>
      </c>
      <c r="K599" s="156" t="s">
        <v>1865</v>
      </c>
      <c r="L599" s="22">
        <v>12</v>
      </c>
      <c r="M599" s="22">
        <v>36</v>
      </c>
      <c r="N599" s="22">
        <v>20.8</v>
      </c>
      <c r="O599" s="22">
        <v>25</v>
      </c>
      <c r="P599" s="22">
        <v>59</v>
      </c>
      <c r="Q599" s="22">
        <v>15</v>
      </c>
      <c r="R599" s="22" t="s">
        <v>1866</v>
      </c>
      <c r="S599" s="22" t="s">
        <v>1867</v>
      </c>
      <c r="AS599" s="3"/>
      <c r="BD599" s="97"/>
    </row>
    <row r="600" spans="9:56">
      <c r="I600" s="34"/>
      <c r="J600" s="156" t="s">
        <v>1868</v>
      </c>
      <c r="K600" s="156" t="s">
        <v>1868</v>
      </c>
      <c r="L600" s="22">
        <v>12</v>
      </c>
      <c r="M600" s="22">
        <v>37</v>
      </c>
      <c r="N600" s="22">
        <v>25</v>
      </c>
      <c r="O600" s="22">
        <v>74</v>
      </c>
      <c r="P600" s="22">
        <v>11</v>
      </c>
      <c r="Q600" s="22">
        <v>31</v>
      </c>
      <c r="R600" s="22" t="s">
        <v>1869</v>
      </c>
      <c r="S600" s="22" t="s">
        <v>1870</v>
      </c>
      <c r="V600" s="5"/>
      <c r="W600" s="5"/>
      <c r="X600" s="283" t="s">
        <v>3112</v>
      </c>
      <c r="Y600" s="5"/>
      <c r="Z600" s="342"/>
      <c r="AA600" s="5"/>
      <c r="AB600" s="5"/>
      <c r="AC600" s="5"/>
      <c r="AD600" s="5"/>
      <c r="AE600" s="5"/>
      <c r="AF600" s="5"/>
      <c r="AG600" s="5"/>
      <c r="AS600" s="3"/>
      <c r="BD600" s="97"/>
    </row>
    <row r="601" spans="9:56">
      <c r="I601" s="34"/>
      <c r="J601" s="156" t="s">
        <v>1871</v>
      </c>
      <c r="K601" s="156" t="s">
        <v>1871</v>
      </c>
      <c r="L601" s="22">
        <v>12</v>
      </c>
      <c r="M601" s="22">
        <v>39</v>
      </c>
      <c r="N601" s="22">
        <v>59.4</v>
      </c>
      <c r="O601" s="22">
        <v>61</v>
      </c>
      <c r="P601" s="22">
        <v>36</v>
      </c>
      <c r="Q601" s="22">
        <v>33</v>
      </c>
      <c r="R601" s="22" t="s">
        <v>1872</v>
      </c>
      <c r="S601" s="22" t="s">
        <v>1873</v>
      </c>
      <c r="AS601" s="3"/>
      <c r="BD601" s="97"/>
    </row>
    <row r="602" spans="9:56">
      <c r="I602" s="34"/>
      <c r="J602" s="112" t="s">
        <v>1874</v>
      </c>
      <c r="K602" s="112" t="s">
        <v>1874</v>
      </c>
      <c r="L602" s="37">
        <v>12</v>
      </c>
      <c r="M602" s="37">
        <v>41</v>
      </c>
      <c r="N602" s="37">
        <v>32.799999999999997</v>
      </c>
      <c r="O602" s="37">
        <v>41</v>
      </c>
      <c r="P602" s="37">
        <v>9</v>
      </c>
      <c r="Q602" s="37">
        <v>3</v>
      </c>
      <c r="R602" s="22" t="s">
        <v>1875</v>
      </c>
      <c r="S602" s="22" t="s">
        <v>1557</v>
      </c>
      <c r="AS602" s="3"/>
      <c r="BD602" s="97"/>
    </row>
    <row r="603" spans="9:56">
      <c r="I603" s="34"/>
      <c r="J603" s="112" t="s">
        <v>1876</v>
      </c>
      <c r="K603" s="112" t="s">
        <v>1876</v>
      </c>
      <c r="L603" s="37">
        <v>12</v>
      </c>
      <c r="M603" s="37">
        <v>42</v>
      </c>
      <c r="N603" s="37">
        <v>8</v>
      </c>
      <c r="O603" s="37">
        <v>32</v>
      </c>
      <c r="P603" s="37">
        <v>32</v>
      </c>
      <c r="Q603" s="37">
        <v>29</v>
      </c>
      <c r="R603" s="22" t="s">
        <v>1877</v>
      </c>
      <c r="S603" s="22" t="s">
        <v>1878</v>
      </c>
      <c r="AS603" s="3"/>
      <c r="BD603" s="97"/>
    </row>
    <row r="604" spans="9:56">
      <c r="I604" s="34"/>
      <c r="J604" s="112" t="s">
        <v>1879</v>
      </c>
      <c r="K604" s="112" t="s">
        <v>1879</v>
      </c>
      <c r="L604" s="37">
        <v>12</v>
      </c>
      <c r="M604" s="37">
        <v>43</v>
      </c>
      <c r="N604" s="37">
        <v>57.6</v>
      </c>
      <c r="O604" s="37">
        <v>32</v>
      </c>
      <c r="P604" s="37">
        <v>10</v>
      </c>
      <c r="Q604" s="37">
        <v>13</v>
      </c>
      <c r="R604" s="22" t="s">
        <v>1880</v>
      </c>
      <c r="S604" s="22" t="s">
        <v>1811</v>
      </c>
      <c r="AI604" s="5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BD604" s="97"/>
    </row>
    <row r="605" spans="9:56">
      <c r="I605" s="34"/>
      <c r="J605" s="112" t="s">
        <v>1881</v>
      </c>
      <c r="K605" s="112" t="s">
        <v>1881</v>
      </c>
      <c r="L605" s="37">
        <v>12</v>
      </c>
      <c r="M605" s="37">
        <v>48</v>
      </c>
      <c r="N605" s="37">
        <v>35.9</v>
      </c>
      <c r="O605" s="37">
        <v>-5</v>
      </c>
      <c r="P605" s="37">
        <v>-48</v>
      </c>
      <c r="Q605" s="37">
        <v>-3</v>
      </c>
      <c r="R605" s="22" t="s">
        <v>1882</v>
      </c>
      <c r="S605" s="22" t="s">
        <v>1883</v>
      </c>
      <c r="AS605" s="3"/>
      <c r="BD605" s="97"/>
    </row>
    <row r="606" spans="9:56">
      <c r="I606" s="34"/>
      <c r="J606" s="112" t="s">
        <v>1884</v>
      </c>
      <c r="K606" s="112" t="s">
        <v>1884</v>
      </c>
      <c r="L606" s="37">
        <v>12</v>
      </c>
      <c r="M606" s="37">
        <v>49</v>
      </c>
      <c r="N606" s="37">
        <v>2.2000000000000002</v>
      </c>
      <c r="O606" s="37">
        <v>-8</v>
      </c>
      <c r="P606" s="37">
        <v>-39</v>
      </c>
      <c r="Q606" s="37">
        <v>-51</v>
      </c>
      <c r="R606" s="22" t="s">
        <v>1885</v>
      </c>
      <c r="S606" s="22" t="s">
        <v>1681</v>
      </c>
      <c r="AS606" s="3"/>
      <c r="BD606" s="97"/>
    </row>
    <row r="607" spans="9:56">
      <c r="I607" s="34"/>
      <c r="J607" s="112" t="s">
        <v>1886</v>
      </c>
      <c r="K607" s="112" t="s">
        <v>1886</v>
      </c>
      <c r="L607" s="37">
        <v>12</v>
      </c>
      <c r="M607" s="37">
        <v>50</v>
      </c>
      <c r="N607" s="37">
        <v>26.6</v>
      </c>
      <c r="O607" s="37">
        <v>25</v>
      </c>
      <c r="P607" s="37">
        <v>30</v>
      </c>
      <c r="Q607" s="37">
        <v>3</v>
      </c>
      <c r="R607" s="22" t="s">
        <v>1887</v>
      </c>
      <c r="S607" s="22" t="s">
        <v>1883</v>
      </c>
      <c r="AS607" s="3"/>
      <c r="BD607" s="97"/>
    </row>
    <row r="608" spans="9:56">
      <c r="I608" s="34"/>
      <c r="J608" s="156" t="s">
        <v>1888</v>
      </c>
      <c r="K608" s="156" t="s">
        <v>1888</v>
      </c>
      <c r="L608" s="22">
        <v>12</v>
      </c>
      <c r="M608" s="22">
        <v>52</v>
      </c>
      <c r="N608" s="22">
        <v>22.1</v>
      </c>
      <c r="O608" s="22">
        <v>-11</v>
      </c>
      <c r="P608" s="22">
        <v>-59</v>
      </c>
      <c r="Q608" s="22">
        <v>0</v>
      </c>
      <c r="R608" s="22" t="s">
        <v>1889</v>
      </c>
      <c r="S608" s="22" t="s">
        <v>1878</v>
      </c>
      <c r="AS608" s="3"/>
      <c r="BD608" s="97"/>
    </row>
    <row r="609" spans="9:56">
      <c r="I609" s="34"/>
      <c r="J609" s="112" t="s">
        <v>1890</v>
      </c>
      <c r="K609" s="112" t="s">
        <v>1890</v>
      </c>
      <c r="L609" s="37">
        <v>12</v>
      </c>
      <c r="M609" s="37">
        <v>52</v>
      </c>
      <c r="N609" s="37">
        <v>56</v>
      </c>
      <c r="O609" s="37">
        <v>11</v>
      </c>
      <c r="P609" s="37">
        <v>13</v>
      </c>
      <c r="Q609" s="37">
        <v>51</v>
      </c>
      <c r="R609" s="22" t="s">
        <v>1891</v>
      </c>
      <c r="S609" s="22" t="s">
        <v>1892</v>
      </c>
      <c r="AS609" s="3"/>
      <c r="BD609" s="97"/>
    </row>
    <row r="610" spans="9:56">
      <c r="I610" s="34"/>
      <c r="J610" s="112" t="s">
        <v>1893</v>
      </c>
      <c r="K610" s="112" t="s">
        <v>1893</v>
      </c>
      <c r="L610" s="37">
        <v>13</v>
      </c>
      <c r="M610" s="37">
        <v>10</v>
      </c>
      <c r="N610" s="37">
        <v>56.3</v>
      </c>
      <c r="O610" s="37">
        <v>37</v>
      </c>
      <c r="P610" s="37">
        <v>3</v>
      </c>
      <c r="Q610" s="37">
        <v>32</v>
      </c>
      <c r="R610" s="22" t="s">
        <v>1894</v>
      </c>
      <c r="S610" s="22" t="s">
        <v>1746</v>
      </c>
      <c r="AS610" s="3"/>
      <c r="BD610" s="97"/>
    </row>
    <row r="611" spans="9:56">
      <c r="I611" s="34"/>
      <c r="J611" s="112" t="s">
        <v>1895</v>
      </c>
      <c r="K611" s="112" t="s">
        <v>1895</v>
      </c>
      <c r="L611" s="37">
        <v>13</v>
      </c>
      <c r="M611" s="37">
        <v>13</v>
      </c>
      <c r="N611" s="37">
        <v>27.5</v>
      </c>
      <c r="O611" s="37">
        <v>36</v>
      </c>
      <c r="P611" s="37">
        <v>35</v>
      </c>
      <c r="Q611" s="37">
        <v>37</v>
      </c>
      <c r="R611" s="22" t="s">
        <v>1896</v>
      </c>
      <c r="S611" s="22" t="s">
        <v>1883</v>
      </c>
      <c r="AS611" s="3"/>
      <c r="BD611" s="97"/>
    </row>
    <row r="612" spans="9:56">
      <c r="I612" s="34"/>
      <c r="J612" s="112" t="s">
        <v>1897</v>
      </c>
      <c r="K612" s="112" t="s">
        <v>1897</v>
      </c>
      <c r="L612" s="37">
        <v>13</v>
      </c>
      <c r="M612" s="37">
        <v>16</v>
      </c>
      <c r="N612" s="37">
        <v>27.1</v>
      </c>
      <c r="O612" s="37">
        <v>17</v>
      </c>
      <c r="P612" s="37">
        <v>42</v>
      </c>
      <c r="Q612" s="37">
        <v>1</v>
      </c>
      <c r="R612" s="22" t="s">
        <v>1898</v>
      </c>
      <c r="S612" s="22" t="s">
        <v>1899</v>
      </c>
      <c r="AS612" s="3"/>
      <c r="BD612" s="97"/>
    </row>
    <row r="613" spans="9:56">
      <c r="I613" s="34"/>
      <c r="J613" s="112" t="s">
        <v>1900</v>
      </c>
      <c r="K613" s="112" t="s">
        <v>1900</v>
      </c>
      <c r="L613" s="37">
        <v>13</v>
      </c>
      <c r="M613" s="37">
        <v>21</v>
      </c>
      <c r="N613" s="37">
        <v>57.7</v>
      </c>
      <c r="O613" s="37">
        <v>-36</v>
      </c>
      <c r="P613" s="37">
        <v>-37</v>
      </c>
      <c r="Q613" s="37">
        <v>-49</v>
      </c>
      <c r="R613" s="22" t="s">
        <v>1901</v>
      </c>
      <c r="S613" s="35" t="s">
        <v>1902</v>
      </c>
      <c r="AS613" s="3"/>
      <c r="BD613" s="97"/>
    </row>
    <row r="614" spans="9:56">
      <c r="I614" s="34"/>
      <c r="J614" s="112" t="s">
        <v>1903</v>
      </c>
      <c r="K614" s="112" t="s">
        <v>1903</v>
      </c>
      <c r="L614" s="37">
        <v>13</v>
      </c>
      <c r="M614" s="37">
        <v>37</v>
      </c>
      <c r="N614" s="37">
        <v>32.1</v>
      </c>
      <c r="O614" s="37">
        <v>8</v>
      </c>
      <c r="P614" s="37">
        <v>53</v>
      </c>
      <c r="Q614" s="37">
        <v>6</v>
      </c>
      <c r="R614" s="22" t="s">
        <v>1904</v>
      </c>
      <c r="S614" s="35" t="s">
        <v>1905</v>
      </c>
      <c r="AS614" s="3"/>
      <c r="BD614" s="97"/>
    </row>
    <row r="615" spans="9:56">
      <c r="I615" s="34"/>
      <c r="J615" s="112" t="s">
        <v>1906</v>
      </c>
      <c r="K615" s="112" t="s">
        <v>1906</v>
      </c>
      <c r="L615" s="37">
        <v>13</v>
      </c>
      <c r="M615" s="37">
        <v>39</v>
      </c>
      <c r="N615" s="37">
        <v>56</v>
      </c>
      <c r="O615" s="37">
        <v>-31</v>
      </c>
      <c r="P615" s="37">
        <v>-38</v>
      </c>
      <c r="Q615" s="37">
        <v>-24</v>
      </c>
      <c r="R615" s="22" t="s">
        <v>1907</v>
      </c>
      <c r="S615" s="35" t="s">
        <v>1908</v>
      </c>
      <c r="AS615" s="3"/>
      <c r="BD615" s="97"/>
    </row>
    <row r="616" spans="9:56">
      <c r="I616" s="34"/>
      <c r="J616" s="112" t="s">
        <v>1909</v>
      </c>
      <c r="K616" s="112" t="s">
        <v>1909</v>
      </c>
      <c r="L616" s="37">
        <v>13</v>
      </c>
      <c r="M616" s="37">
        <v>53</v>
      </c>
      <c r="N616" s="37">
        <v>26.7</v>
      </c>
      <c r="O616" s="37">
        <v>40</v>
      </c>
      <c r="P616" s="37">
        <v>16</v>
      </c>
      <c r="Q616" s="37">
        <v>59</v>
      </c>
      <c r="R616" s="22" t="s">
        <v>1910</v>
      </c>
      <c r="S616" s="22" t="s">
        <v>1911</v>
      </c>
      <c r="AS616" s="3"/>
      <c r="BD616" s="97"/>
    </row>
    <row r="617" spans="9:56">
      <c r="I617" s="34"/>
      <c r="J617" s="112" t="s">
        <v>1912</v>
      </c>
      <c r="K617" s="112" t="s">
        <v>1912</v>
      </c>
      <c r="L617" s="37">
        <v>13</v>
      </c>
      <c r="M617" s="37">
        <v>53</v>
      </c>
      <c r="N617" s="37">
        <v>26.7</v>
      </c>
      <c r="O617" s="37">
        <v>40</v>
      </c>
      <c r="P617" s="37">
        <v>18</v>
      </c>
      <c r="Q617" s="37">
        <v>10</v>
      </c>
      <c r="R617" s="22" t="s">
        <v>1910</v>
      </c>
      <c r="S617" s="22" t="s">
        <v>1911</v>
      </c>
      <c r="AS617" s="3"/>
      <c r="BD617" s="97"/>
    </row>
    <row r="618" spans="9:56">
      <c r="I618" s="34"/>
      <c r="J618" s="112" t="s">
        <v>1913</v>
      </c>
      <c r="K618" s="112" t="s">
        <v>1913</v>
      </c>
      <c r="L618" s="37">
        <v>13</v>
      </c>
      <c r="M618" s="37">
        <v>56</v>
      </c>
      <c r="N618" s="37">
        <v>7.2</v>
      </c>
      <c r="O618" s="37">
        <v>5</v>
      </c>
      <c r="P618" s="37">
        <v>15</v>
      </c>
      <c r="Q618" s="37">
        <v>14</v>
      </c>
      <c r="R618" s="22" t="s">
        <v>1914</v>
      </c>
      <c r="S618" s="35" t="s">
        <v>1915</v>
      </c>
      <c r="AS618" s="3"/>
      <c r="BD618" s="97"/>
    </row>
    <row r="619" spans="9:56">
      <c r="I619" s="34"/>
      <c r="J619" s="112" t="s">
        <v>1916</v>
      </c>
      <c r="K619" s="112" t="s">
        <v>1916</v>
      </c>
      <c r="L619" s="37">
        <v>13</v>
      </c>
      <c r="M619" s="37">
        <v>56</v>
      </c>
      <c r="N619" s="37">
        <v>12</v>
      </c>
      <c r="O619" s="37">
        <v>5</v>
      </c>
      <c r="P619" s="37">
        <v>0</v>
      </c>
      <c r="Q619" s="37">
        <v>52</v>
      </c>
      <c r="R619" s="22" t="s">
        <v>1917</v>
      </c>
      <c r="S619" s="35" t="s">
        <v>1915</v>
      </c>
      <c r="AS619" s="3"/>
      <c r="BD619" s="97"/>
    </row>
    <row r="620" spans="9:56">
      <c r="I620" s="34"/>
      <c r="J620" s="112" t="s">
        <v>1918</v>
      </c>
      <c r="K620" s="112" t="s">
        <v>1918</v>
      </c>
      <c r="L620" s="37">
        <v>13</v>
      </c>
      <c r="M620" s="37">
        <v>55</v>
      </c>
      <c r="N620" s="37">
        <v>40</v>
      </c>
      <c r="O620" s="37">
        <v>40</v>
      </c>
      <c r="P620" s="37">
        <v>27</v>
      </c>
      <c r="Q620" s="37">
        <v>42</v>
      </c>
      <c r="R620" s="22" t="s">
        <v>1919</v>
      </c>
      <c r="S620" s="22" t="s">
        <v>1920</v>
      </c>
      <c r="AS620" s="3"/>
      <c r="BD620" s="97"/>
    </row>
    <row r="621" spans="9:56">
      <c r="I621" s="34"/>
      <c r="J621" s="112" t="s">
        <v>1921</v>
      </c>
      <c r="K621" s="112" t="s">
        <v>1921</v>
      </c>
      <c r="L621" s="37">
        <v>14</v>
      </c>
      <c r="M621" s="37">
        <v>5</v>
      </c>
      <c r="N621" s="37">
        <v>27.3</v>
      </c>
      <c r="O621" s="37">
        <v>28</v>
      </c>
      <c r="P621" s="37">
        <v>32</v>
      </c>
      <c r="Q621" s="37">
        <v>4</v>
      </c>
      <c r="R621" s="22" t="s">
        <v>1922</v>
      </c>
      <c r="S621" s="22" t="s">
        <v>1681</v>
      </c>
      <c r="AS621" s="3"/>
      <c r="BD621" s="97"/>
    </row>
    <row r="622" spans="9:56">
      <c r="I622" s="34"/>
      <c r="J622" s="112" t="s">
        <v>1923</v>
      </c>
      <c r="K622" s="112" t="s">
        <v>1923</v>
      </c>
      <c r="L622" s="37">
        <v>14</v>
      </c>
      <c r="M622" s="37">
        <v>5</v>
      </c>
      <c r="N622" s="37">
        <v>1.6</v>
      </c>
      <c r="O622" s="37">
        <v>53</v>
      </c>
      <c r="P622" s="37">
        <v>39</v>
      </c>
      <c r="Q622" s="37">
        <v>44</v>
      </c>
      <c r="R622" s="22" t="s">
        <v>1924</v>
      </c>
      <c r="S622" s="22" t="s">
        <v>1925</v>
      </c>
      <c r="AS622" s="3"/>
      <c r="BD622" s="97"/>
    </row>
    <row r="623" spans="9:56">
      <c r="I623" s="34"/>
      <c r="J623" s="112" t="s">
        <v>1926</v>
      </c>
      <c r="K623" s="112" t="s">
        <v>1926</v>
      </c>
      <c r="L623" s="37">
        <v>14</v>
      </c>
      <c r="M623" s="37">
        <v>20</v>
      </c>
      <c r="N623" s="37">
        <v>19.899999999999999</v>
      </c>
      <c r="O623" s="37">
        <v>3</v>
      </c>
      <c r="P623" s="37">
        <v>56</v>
      </c>
      <c r="Q623" s="37">
        <v>1</v>
      </c>
      <c r="R623" s="22" t="s">
        <v>1927</v>
      </c>
      <c r="S623" s="35" t="s">
        <v>1928</v>
      </c>
      <c r="AS623" s="3"/>
      <c r="BD623" s="97"/>
    </row>
    <row r="624" spans="9:56">
      <c r="I624" s="34"/>
      <c r="J624" s="112" t="s">
        <v>1929</v>
      </c>
      <c r="K624" s="112" t="s">
        <v>1929</v>
      </c>
      <c r="L624" s="37">
        <v>14</v>
      </c>
      <c r="M624" s="37">
        <v>29</v>
      </c>
      <c r="N624" s="37">
        <v>37.299999999999997</v>
      </c>
      <c r="O624" s="37">
        <v>-5</v>
      </c>
      <c r="P624" s="37">
        <v>-58</v>
      </c>
      <c r="Q624" s="37">
        <v>-35</v>
      </c>
      <c r="R624" s="22" t="s">
        <v>1930</v>
      </c>
      <c r="S624" s="35" t="s">
        <v>1931</v>
      </c>
      <c r="AS624" s="3"/>
      <c r="BD624" s="97"/>
    </row>
    <row r="625" spans="9:56">
      <c r="I625" s="34"/>
      <c r="J625" s="112" t="s">
        <v>1932</v>
      </c>
      <c r="K625" s="112" t="s">
        <v>1932</v>
      </c>
      <c r="L625" s="37">
        <v>14</v>
      </c>
      <c r="M625" s="37">
        <v>39</v>
      </c>
      <c r="N625" s="37">
        <v>36.5</v>
      </c>
      <c r="O625" s="37">
        <v>-26</v>
      </c>
      <c r="P625" s="37">
        <v>-32</v>
      </c>
      <c r="Q625" s="37">
        <v>-18</v>
      </c>
      <c r="R625" s="22" t="s">
        <v>1933</v>
      </c>
      <c r="S625" s="35" t="s">
        <v>1934</v>
      </c>
      <c r="AS625" s="3"/>
      <c r="BD625" s="97"/>
    </row>
    <row r="626" spans="9:56">
      <c r="I626" s="34"/>
      <c r="J626" s="112" t="s">
        <v>1935</v>
      </c>
      <c r="K626" s="112" t="s">
        <v>1935</v>
      </c>
      <c r="L626" s="37">
        <v>14</v>
      </c>
      <c r="M626" s="37">
        <v>44</v>
      </c>
      <c r="N626" s="37">
        <v>56</v>
      </c>
      <c r="O626" s="37">
        <v>1</v>
      </c>
      <c r="P626" s="37">
        <v>57</v>
      </c>
      <c r="Q626" s="37">
        <v>17</v>
      </c>
      <c r="R626" s="22" t="s">
        <v>1936</v>
      </c>
      <c r="S626" s="35" t="s">
        <v>1937</v>
      </c>
      <c r="AS626" s="3"/>
      <c r="BD626" s="97"/>
    </row>
    <row r="627" spans="9:56">
      <c r="I627" s="34"/>
      <c r="J627" s="112" t="s">
        <v>1938</v>
      </c>
      <c r="K627" s="112" t="s">
        <v>1938</v>
      </c>
      <c r="L627" s="37">
        <v>15</v>
      </c>
      <c r="M627" s="37">
        <v>1</v>
      </c>
      <c r="N627" s="37">
        <v>11.3</v>
      </c>
      <c r="O627" s="37">
        <v>1</v>
      </c>
      <c r="P627" s="37">
        <v>42</v>
      </c>
      <c r="Q627" s="37">
        <v>8</v>
      </c>
      <c r="R627" s="22" t="s">
        <v>1939</v>
      </c>
      <c r="S627" s="35" t="s">
        <v>1940</v>
      </c>
      <c r="AS627" s="3"/>
      <c r="BD627" s="97"/>
    </row>
    <row r="628" spans="9:56">
      <c r="I628" s="34"/>
      <c r="J628" s="112" t="s">
        <v>1941</v>
      </c>
      <c r="K628" s="112" t="s">
        <v>1941</v>
      </c>
      <c r="L628" s="37">
        <v>15</v>
      </c>
      <c r="M628" s="37">
        <v>3</v>
      </c>
      <c r="N628" s="37">
        <v>58.6</v>
      </c>
      <c r="O628" s="37">
        <v>-33</v>
      </c>
      <c r="P628" s="37">
        <v>-4</v>
      </c>
      <c r="Q628" s="37">
        <v>-7</v>
      </c>
      <c r="R628" s="22" t="s">
        <v>1942</v>
      </c>
      <c r="S628" s="35" t="s">
        <v>1943</v>
      </c>
      <c r="AS628" s="3"/>
      <c r="BD628" s="97"/>
    </row>
    <row r="629" spans="9:56">
      <c r="I629" s="34"/>
      <c r="J629" s="112" t="s">
        <v>1944</v>
      </c>
      <c r="K629" s="112" t="s">
        <v>1944</v>
      </c>
      <c r="L629" s="37">
        <v>15</v>
      </c>
      <c r="M629" s="37">
        <v>6</v>
      </c>
      <c r="N629" s="37">
        <v>29.2</v>
      </c>
      <c r="O629" s="37">
        <v>1</v>
      </c>
      <c r="P629" s="37">
        <v>36</v>
      </c>
      <c r="Q629" s="37">
        <v>20</v>
      </c>
      <c r="R629" s="22" t="s">
        <v>1945</v>
      </c>
      <c r="S629" s="35" t="s">
        <v>1681</v>
      </c>
      <c r="AS629" s="3"/>
      <c r="BD629" s="97"/>
    </row>
    <row r="630" spans="9:56">
      <c r="I630" s="34"/>
      <c r="J630" s="112" t="s">
        <v>1946</v>
      </c>
      <c r="K630" s="112" t="s">
        <v>1946</v>
      </c>
      <c r="L630" s="37">
        <v>15</v>
      </c>
      <c r="M630" s="37">
        <v>7</v>
      </c>
      <c r="N630" s="37">
        <v>7.7</v>
      </c>
      <c r="O630" s="37">
        <v>1</v>
      </c>
      <c r="P630" s="37">
        <v>32</v>
      </c>
      <c r="Q630" s="37">
        <v>39</v>
      </c>
      <c r="R630" s="22" t="s">
        <v>1947</v>
      </c>
      <c r="S630" s="35" t="s">
        <v>1681</v>
      </c>
      <c r="AS630" s="3"/>
      <c r="BD630" s="97"/>
    </row>
    <row r="631" spans="9:56">
      <c r="I631" s="34"/>
      <c r="J631" s="112" t="s">
        <v>1948</v>
      </c>
      <c r="K631" s="112" t="s">
        <v>1948</v>
      </c>
      <c r="L631" s="37">
        <v>15</v>
      </c>
      <c r="M631" s="37">
        <v>6</v>
      </c>
      <c r="N631" s="37">
        <v>29.6</v>
      </c>
      <c r="O631" s="37">
        <v>55</v>
      </c>
      <c r="P631" s="37">
        <v>45</v>
      </c>
      <c r="Q631" s="37">
        <v>48</v>
      </c>
      <c r="R631" s="22" t="s">
        <v>1949</v>
      </c>
      <c r="S631" s="22" t="s">
        <v>1950</v>
      </c>
      <c r="AS631" s="3"/>
      <c r="BD631" s="97"/>
    </row>
    <row r="632" spans="9:56">
      <c r="I632" s="34"/>
      <c r="J632" s="112" t="s">
        <v>1951</v>
      </c>
      <c r="K632" s="112" t="s">
        <v>1951</v>
      </c>
      <c r="L632" s="37">
        <v>15</v>
      </c>
      <c r="M632" s="37">
        <v>17</v>
      </c>
      <c r="N632" s="37">
        <v>24.4</v>
      </c>
      <c r="O632" s="37">
        <v>-21</v>
      </c>
      <c r="P632" s="37">
        <v>0</v>
      </c>
      <c r="Q632" s="37">
        <v>-36</v>
      </c>
      <c r="R632" s="22" t="s">
        <v>1952</v>
      </c>
      <c r="S632" s="35" t="s">
        <v>1953</v>
      </c>
      <c r="AS632" s="3"/>
      <c r="BD632" s="97"/>
    </row>
    <row r="633" spans="9:56">
      <c r="I633" s="34"/>
      <c r="J633" s="112" t="s">
        <v>1954</v>
      </c>
      <c r="K633" s="112" t="s">
        <v>1954</v>
      </c>
      <c r="L633" s="37">
        <v>15</v>
      </c>
      <c r="M633" s="37">
        <v>15</v>
      </c>
      <c r="N633" s="37">
        <v>53.7</v>
      </c>
      <c r="O633" s="37">
        <v>56</v>
      </c>
      <c r="P633" s="37">
        <v>19</v>
      </c>
      <c r="Q633" s="37">
        <v>44</v>
      </c>
      <c r="R633" s="22" t="s">
        <v>1955</v>
      </c>
      <c r="S633" s="22" t="s">
        <v>1704</v>
      </c>
      <c r="AS633" s="3"/>
      <c r="BD633" s="97"/>
    </row>
    <row r="634" spans="9:56">
      <c r="I634" s="34"/>
      <c r="J634" s="156" t="s">
        <v>1956</v>
      </c>
      <c r="K634" s="156" t="s">
        <v>1956</v>
      </c>
      <c r="L634" s="22">
        <v>15</v>
      </c>
      <c r="M634" s="22">
        <v>38</v>
      </c>
      <c r="N634" s="22">
        <v>39.799999999999997</v>
      </c>
      <c r="O634" s="22">
        <v>59</v>
      </c>
      <c r="P634" s="22">
        <v>21</v>
      </c>
      <c r="Q634" s="22">
        <v>21</v>
      </c>
      <c r="R634" s="22" t="s">
        <v>1957</v>
      </c>
      <c r="S634" s="22" t="s">
        <v>1681</v>
      </c>
      <c r="AS634" s="3"/>
      <c r="BD634" s="97"/>
    </row>
    <row r="635" spans="9:56">
      <c r="I635" s="34"/>
      <c r="J635" s="156" t="s">
        <v>1958</v>
      </c>
      <c r="K635" s="156" t="s">
        <v>1958</v>
      </c>
      <c r="L635" s="22">
        <v>15</v>
      </c>
      <c r="M635" s="22">
        <v>39</v>
      </c>
      <c r="N635" s="22">
        <v>37.1</v>
      </c>
      <c r="O635" s="22">
        <v>59</v>
      </c>
      <c r="P635" s="22">
        <v>19</v>
      </c>
      <c r="Q635" s="22">
        <v>55</v>
      </c>
      <c r="R635" s="22" t="s">
        <v>1959</v>
      </c>
      <c r="S635" s="22" t="s">
        <v>1960</v>
      </c>
      <c r="V635" s="5"/>
      <c r="W635" s="5"/>
      <c r="X635" s="283" t="s">
        <v>3112</v>
      </c>
      <c r="Y635" s="5"/>
      <c r="Z635" s="342"/>
      <c r="AA635" s="5"/>
      <c r="AB635" s="5"/>
      <c r="AC635" s="5"/>
      <c r="AD635" s="5"/>
      <c r="AE635" s="5"/>
      <c r="AF635" s="5"/>
      <c r="AG635" s="5"/>
      <c r="AS635" s="3"/>
      <c r="BD635" s="97"/>
    </row>
    <row r="636" spans="9:56">
      <c r="I636" s="34"/>
      <c r="J636" s="156" t="s">
        <v>1961</v>
      </c>
      <c r="K636" s="156" t="s">
        <v>1961</v>
      </c>
      <c r="L636" s="22">
        <v>16</v>
      </c>
      <c r="M636" s="22">
        <v>22</v>
      </c>
      <c r="N636" s="22">
        <v>21</v>
      </c>
      <c r="O636" s="22">
        <v>19</v>
      </c>
      <c r="P636" s="22">
        <v>49</v>
      </c>
      <c r="Q636" s="22">
        <v>36</v>
      </c>
      <c r="R636" s="22" t="s">
        <v>1962</v>
      </c>
      <c r="S636" s="22" t="s">
        <v>1963</v>
      </c>
      <c r="AS636" s="3"/>
      <c r="BD636" s="97"/>
    </row>
    <row r="637" spans="9:56">
      <c r="I637" s="34"/>
      <c r="J637" s="156" t="s">
        <v>1964</v>
      </c>
      <c r="K637" s="156" t="s">
        <v>1964</v>
      </c>
      <c r="L637" s="22">
        <v>16</v>
      </c>
      <c r="M637" s="22">
        <v>43</v>
      </c>
      <c r="N637" s="22">
        <v>3.7</v>
      </c>
      <c r="O637" s="22">
        <v>36</v>
      </c>
      <c r="P637" s="22">
        <v>49</v>
      </c>
      <c r="Q637" s="22">
        <v>57</v>
      </c>
      <c r="R637" s="22" t="s">
        <v>1965</v>
      </c>
      <c r="S637" s="22" t="s">
        <v>1966</v>
      </c>
      <c r="AS637" s="3"/>
      <c r="BD637" s="97"/>
    </row>
    <row r="638" spans="9:56">
      <c r="I638" s="34"/>
      <c r="J638" s="156" t="s">
        <v>1967</v>
      </c>
      <c r="K638" s="156" t="s">
        <v>1967</v>
      </c>
      <c r="L638" s="22">
        <v>16</v>
      </c>
      <c r="M638" s="22">
        <v>44</v>
      </c>
      <c r="N638" s="22">
        <v>29.5</v>
      </c>
      <c r="O638" s="22">
        <v>23</v>
      </c>
      <c r="P638" s="22">
        <v>48</v>
      </c>
      <c r="Q638" s="22">
        <v>0</v>
      </c>
      <c r="R638" s="22" t="s">
        <v>1968</v>
      </c>
      <c r="S638" s="128" t="s">
        <v>1969</v>
      </c>
      <c r="AS638" s="3"/>
      <c r="BD638" s="97"/>
    </row>
    <row r="639" spans="9:56">
      <c r="I639" s="34"/>
      <c r="J639" s="156" t="s">
        <v>1970</v>
      </c>
      <c r="K639" s="156" t="s">
        <v>1970</v>
      </c>
      <c r="L639" s="22">
        <v>16</v>
      </c>
      <c r="M639" s="22">
        <v>46</v>
      </c>
      <c r="N639" s="22">
        <v>58.6</v>
      </c>
      <c r="O639" s="22">
        <v>47</v>
      </c>
      <c r="P639" s="22">
        <v>31</v>
      </c>
      <c r="Q639" s="22">
        <v>36</v>
      </c>
      <c r="R639" s="22" t="s">
        <v>1971</v>
      </c>
      <c r="S639" s="22" t="s">
        <v>1972</v>
      </c>
      <c r="AS639" s="3"/>
      <c r="BD639" s="97"/>
    </row>
    <row r="640" spans="9:56">
      <c r="I640" s="34"/>
      <c r="J640" s="156" t="s">
        <v>1973</v>
      </c>
      <c r="K640" s="156" t="s">
        <v>1973</v>
      </c>
      <c r="L640" s="22">
        <v>17</v>
      </c>
      <c r="M640" s="22">
        <v>10</v>
      </c>
      <c r="N640" s="22">
        <v>10.4</v>
      </c>
      <c r="O640" s="22">
        <v>-26</v>
      </c>
      <c r="P640" s="22">
        <v>-34</v>
      </c>
      <c r="Q640" s="22">
        <v>-54</v>
      </c>
      <c r="R640" s="22" t="s">
        <v>1974</v>
      </c>
      <c r="S640" s="22" t="s">
        <v>1975</v>
      </c>
      <c r="AI640" s="5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BD640" s="97"/>
    </row>
    <row r="641" spans="9:56">
      <c r="I641" s="34"/>
      <c r="J641" s="156" t="s">
        <v>1976</v>
      </c>
      <c r="K641" s="156" t="s">
        <v>1976</v>
      </c>
      <c r="L641" s="22">
        <v>17</v>
      </c>
      <c r="M641" s="22">
        <v>13</v>
      </c>
      <c r="N641" s="22">
        <v>44.3</v>
      </c>
      <c r="O641" s="22">
        <v>-37</v>
      </c>
      <c r="P641" s="22">
        <v>-6</v>
      </c>
      <c r="Q641" s="22">
        <v>-11</v>
      </c>
      <c r="R641" s="22" t="s">
        <v>1977</v>
      </c>
      <c r="S641" s="128" t="s">
        <v>1978</v>
      </c>
      <c r="AS641" s="3"/>
      <c r="BD641" s="97"/>
    </row>
    <row r="642" spans="9:56">
      <c r="I642" s="34"/>
      <c r="J642" s="156" t="s">
        <v>1979</v>
      </c>
      <c r="K642" s="156" t="s">
        <v>1979</v>
      </c>
      <c r="L642" s="22">
        <v>17</v>
      </c>
      <c r="M642" s="22">
        <v>14</v>
      </c>
      <c r="N642" s="22">
        <v>32.200000000000003</v>
      </c>
      <c r="O642" s="22">
        <v>-29</v>
      </c>
      <c r="P642" s="22">
        <v>-27</v>
      </c>
      <c r="Q642" s="22">
        <v>-43</v>
      </c>
      <c r="R642" s="22" t="s">
        <v>1980</v>
      </c>
      <c r="S642" s="22" t="s">
        <v>1981</v>
      </c>
      <c r="AS642" s="3"/>
      <c r="BD642" s="97"/>
    </row>
    <row r="643" spans="9:56">
      <c r="I643" s="34"/>
      <c r="J643" s="156" t="s">
        <v>1982</v>
      </c>
      <c r="K643" s="156" t="s">
        <v>1982</v>
      </c>
      <c r="L643" s="22">
        <v>17</v>
      </c>
      <c r="M643" s="22">
        <v>14</v>
      </c>
      <c r="N643" s="22">
        <v>4.3</v>
      </c>
      <c r="O643" s="22">
        <v>-12</v>
      </c>
      <c r="P643" s="22">
        <v>-54</v>
      </c>
      <c r="Q643" s="22">
        <v>-36</v>
      </c>
      <c r="R643" s="22" t="s">
        <v>1983</v>
      </c>
      <c r="S643" s="128" t="s">
        <v>1984</v>
      </c>
      <c r="AS643" s="3"/>
      <c r="BD643" s="97"/>
    </row>
    <row r="644" spans="9:56">
      <c r="I644" s="34"/>
      <c r="J644" s="156" t="s">
        <v>1985</v>
      </c>
      <c r="K644" s="156" t="s">
        <v>1985</v>
      </c>
      <c r="L644" s="22">
        <v>17</v>
      </c>
      <c r="M644" s="22">
        <v>16</v>
      </c>
      <c r="N644" s="22">
        <v>37.4</v>
      </c>
      <c r="O644" s="22">
        <v>-28</v>
      </c>
      <c r="P644" s="22">
        <v>-8</v>
      </c>
      <c r="Q644" s="22">
        <v>-24</v>
      </c>
      <c r="R644" s="22" t="s">
        <v>1986</v>
      </c>
      <c r="S644" s="22" t="s">
        <v>1987</v>
      </c>
      <c r="AS644" s="3"/>
      <c r="BD644" s="97"/>
    </row>
    <row r="645" spans="9:56">
      <c r="I645" s="34"/>
      <c r="J645" s="156" t="s">
        <v>1988</v>
      </c>
      <c r="K645" s="156" t="s">
        <v>1988</v>
      </c>
      <c r="L645" s="22">
        <v>17</v>
      </c>
      <c r="M645" s="22">
        <v>23</v>
      </c>
      <c r="N645" s="22">
        <v>35</v>
      </c>
      <c r="O645" s="22">
        <v>-17</v>
      </c>
      <c r="P645" s="22">
        <v>-48</v>
      </c>
      <c r="Q645" s="22">
        <v>-47</v>
      </c>
      <c r="R645" s="22" t="s">
        <v>1989</v>
      </c>
      <c r="S645" s="22" t="s">
        <v>1990</v>
      </c>
      <c r="AS645" s="3"/>
      <c r="BD645" s="97"/>
    </row>
    <row r="646" spans="9:56">
      <c r="I646" s="34"/>
      <c r="J646" s="156" t="s">
        <v>1991</v>
      </c>
      <c r="K646" s="156" t="s">
        <v>1991</v>
      </c>
      <c r="L646" s="22">
        <v>17</v>
      </c>
      <c r="M646" s="22">
        <v>27</v>
      </c>
      <c r="N646" s="22">
        <v>44.2</v>
      </c>
      <c r="O646" s="22">
        <v>-5</v>
      </c>
      <c r="P646" s="22">
        <v>-4</v>
      </c>
      <c r="Q646" s="22">
        <v>-47</v>
      </c>
      <c r="R646" s="22" t="s">
        <v>1992</v>
      </c>
      <c r="S646" s="22" t="s">
        <v>1993</v>
      </c>
      <c r="AS646" s="3"/>
      <c r="BD646" s="97"/>
    </row>
    <row r="647" spans="9:56">
      <c r="I647" s="34"/>
      <c r="J647" s="156" t="s">
        <v>1994</v>
      </c>
      <c r="K647" s="156" t="s">
        <v>1994</v>
      </c>
      <c r="L647" s="22">
        <v>17</v>
      </c>
      <c r="M647" s="22">
        <v>29</v>
      </c>
      <c r="N647" s="22">
        <v>20.399999999999999</v>
      </c>
      <c r="O647" s="22">
        <v>-23</v>
      </c>
      <c r="P647" s="22">
        <v>-45</v>
      </c>
      <c r="Q647" s="22">
        <v>-35</v>
      </c>
      <c r="R647" s="22" t="s">
        <v>1995</v>
      </c>
      <c r="S647" s="128" t="s">
        <v>1996</v>
      </c>
      <c r="AS647" s="3"/>
      <c r="BD647" s="97"/>
    </row>
    <row r="648" spans="9:56">
      <c r="I648" s="34"/>
      <c r="J648" s="156" t="s">
        <v>1997</v>
      </c>
      <c r="K648" s="156" t="s">
        <v>1997</v>
      </c>
      <c r="L648" s="22">
        <v>17</v>
      </c>
      <c r="M648" s="22">
        <v>34</v>
      </c>
      <c r="N648" s="22">
        <v>48</v>
      </c>
      <c r="O648" s="22">
        <v>-32</v>
      </c>
      <c r="P648" s="22">
        <v>-34</v>
      </c>
      <c r="Q648" s="22">
        <v>0</v>
      </c>
      <c r="R648" s="22" t="s">
        <v>1998</v>
      </c>
      <c r="S648" s="22" t="s">
        <v>1999</v>
      </c>
      <c r="AS648" s="3"/>
      <c r="BD648" s="97"/>
    </row>
    <row r="649" spans="9:56">
      <c r="I649" s="34"/>
      <c r="J649" s="156" t="s">
        <v>2000</v>
      </c>
      <c r="K649" s="156" t="s">
        <v>2000</v>
      </c>
      <c r="L649" s="22">
        <v>17</v>
      </c>
      <c r="M649" s="22">
        <v>34</v>
      </c>
      <c r="N649" s="22">
        <v>48</v>
      </c>
      <c r="O649" s="22">
        <v>-32</v>
      </c>
      <c r="P649" s="22">
        <v>-34</v>
      </c>
      <c r="Q649" s="22">
        <v>0</v>
      </c>
      <c r="R649" s="22" t="s">
        <v>2001</v>
      </c>
      <c r="S649" s="22" t="s">
        <v>1999</v>
      </c>
      <c r="AS649" s="3"/>
      <c r="BD649" s="97"/>
    </row>
    <row r="650" spans="9:56">
      <c r="I650" s="34"/>
      <c r="J650" s="156" t="s">
        <v>2002</v>
      </c>
      <c r="K650" s="156" t="s">
        <v>2002</v>
      </c>
      <c r="L650" s="22">
        <v>17</v>
      </c>
      <c r="M650" s="22">
        <v>32</v>
      </c>
      <c r="N650" s="22">
        <v>24.3</v>
      </c>
      <c r="O650" s="22">
        <v>7</v>
      </c>
      <c r="P650" s="22">
        <v>3</v>
      </c>
      <c r="Q650" s="22">
        <v>39</v>
      </c>
      <c r="R650" s="22" t="s">
        <v>2003</v>
      </c>
      <c r="S650" s="22" t="s">
        <v>2004</v>
      </c>
      <c r="AS650" s="3"/>
      <c r="BD650" s="97"/>
    </row>
    <row r="651" spans="9:56">
      <c r="I651" s="34"/>
      <c r="J651" s="156" t="s">
        <v>2005</v>
      </c>
      <c r="K651" s="156" t="s">
        <v>2005</v>
      </c>
      <c r="L651" s="22">
        <v>17</v>
      </c>
      <c r="M651" s="22">
        <v>49</v>
      </c>
      <c r="N651" s="22">
        <v>26.5</v>
      </c>
      <c r="O651" s="22">
        <v>70</v>
      </c>
      <c r="P651" s="22">
        <v>8</v>
      </c>
      <c r="Q651" s="22">
        <v>40</v>
      </c>
      <c r="R651" s="22" t="s">
        <v>2006</v>
      </c>
      <c r="S651" s="22" t="s">
        <v>2007</v>
      </c>
      <c r="AS651" s="3"/>
      <c r="BD651" s="97"/>
    </row>
    <row r="652" spans="9:56">
      <c r="I652" s="34"/>
      <c r="J652" s="156" t="s">
        <v>2008</v>
      </c>
      <c r="K652" s="156" t="s">
        <v>2008</v>
      </c>
      <c r="L652" s="22">
        <v>18</v>
      </c>
      <c r="M652" s="22">
        <v>4</v>
      </c>
      <c r="N652" s="22">
        <v>48.7</v>
      </c>
      <c r="O652" s="22">
        <v>-7</v>
      </c>
      <c r="P652" s="22">
        <v>-35</v>
      </c>
      <c r="Q652" s="22">
        <v>-9</v>
      </c>
      <c r="R652" s="22" t="s">
        <v>2009</v>
      </c>
      <c r="S652" s="22" t="s">
        <v>2010</v>
      </c>
      <c r="AS652" s="3"/>
      <c r="BD652" s="97"/>
    </row>
    <row r="653" spans="9:56">
      <c r="I653" s="34"/>
      <c r="J653" s="156" t="s">
        <v>2011</v>
      </c>
      <c r="K653" s="156" t="s">
        <v>2011</v>
      </c>
      <c r="L653" s="22">
        <v>17</v>
      </c>
      <c r="M653" s="22">
        <v>58</v>
      </c>
      <c r="N653" s="22">
        <v>33.4</v>
      </c>
      <c r="O653" s="22">
        <v>66</v>
      </c>
      <c r="P653" s="22">
        <v>38</v>
      </c>
      <c r="Q653" s="22">
        <v>0</v>
      </c>
      <c r="R653" s="22" t="s">
        <v>2012</v>
      </c>
      <c r="S653" s="22" t="s">
        <v>2013</v>
      </c>
      <c r="AS653" s="3"/>
      <c r="BD653" s="97"/>
    </row>
    <row r="654" spans="9:56">
      <c r="I654" s="34"/>
      <c r="J654" s="156" t="s">
        <v>2014</v>
      </c>
      <c r="K654" s="156" t="s">
        <v>2014</v>
      </c>
      <c r="L654" s="22">
        <v>18</v>
      </c>
      <c r="M654" s="22">
        <v>12</v>
      </c>
      <c r="N654" s="22">
        <v>6.4</v>
      </c>
      <c r="O654" s="22">
        <v>6</v>
      </c>
      <c r="P654" s="22">
        <v>51</v>
      </c>
      <c r="Q654" s="22">
        <v>13</v>
      </c>
      <c r="R654" s="22" t="s">
        <v>2015</v>
      </c>
      <c r="S654" s="128" t="s">
        <v>1969</v>
      </c>
      <c r="AS654" s="3"/>
      <c r="BD654" s="97"/>
    </row>
    <row r="655" spans="9:56">
      <c r="I655" s="34"/>
      <c r="J655" s="156" t="s">
        <v>2016</v>
      </c>
      <c r="K655" s="156" t="s">
        <v>2016</v>
      </c>
      <c r="L655" s="22">
        <v>18</v>
      </c>
      <c r="M655" s="22">
        <v>23</v>
      </c>
      <c r="N655" s="22">
        <v>40.5</v>
      </c>
      <c r="O655" s="22">
        <v>-30</v>
      </c>
      <c r="P655" s="22">
        <v>-21</v>
      </c>
      <c r="Q655" s="22">
        <v>-40</v>
      </c>
      <c r="R655" s="22" t="s">
        <v>2017</v>
      </c>
      <c r="S655" s="22" t="s">
        <v>2018</v>
      </c>
      <c r="AS655" s="3"/>
      <c r="BD655" s="97"/>
    </row>
    <row r="656" spans="9:56">
      <c r="I656" s="34"/>
      <c r="J656" s="156" t="s">
        <v>2019</v>
      </c>
      <c r="K656" s="156" t="s">
        <v>2019</v>
      </c>
      <c r="L656" s="22">
        <v>18</v>
      </c>
      <c r="M656" s="22">
        <v>35</v>
      </c>
      <c r="N656" s="22">
        <v>45.6</v>
      </c>
      <c r="O656" s="22">
        <v>-32</v>
      </c>
      <c r="P656" s="22">
        <v>-59</v>
      </c>
      <c r="Q656" s="22">
        <v>-27</v>
      </c>
      <c r="R656" s="22" t="s">
        <v>2020</v>
      </c>
      <c r="S656" s="22" t="s">
        <v>2021</v>
      </c>
      <c r="AS656" s="3"/>
      <c r="BD656" s="97"/>
    </row>
    <row r="657" spans="9:56">
      <c r="I657" s="34"/>
      <c r="J657" s="156" t="s">
        <v>2022</v>
      </c>
      <c r="K657" s="156" t="s">
        <v>2022</v>
      </c>
      <c r="L657" s="22">
        <v>18</v>
      </c>
      <c r="M657" s="22">
        <v>53</v>
      </c>
      <c r="N657" s="22">
        <v>4.3</v>
      </c>
      <c r="O657" s="22">
        <v>-8</v>
      </c>
      <c r="P657" s="22">
        <v>-42</v>
      </c>
      <c r="Q657" s="22">
        <v>-21</v>
      </c>
      <c r="R657" s="22" t="s">
        <v>2023</v>
      </c>
      <c r="S657" s="22" t="s">
        <v>2024</v>
      </c>
      <c r="AS657" s="3"/>
      <c r="BD657" s="97"/>
    </row>
    <row r="658" spans="9:56">
      <c r="I658" s="34"/>
      <c r="J658" s="156" t="s">
        <v>2025</v>
      </c>
      <c r="K658" s="156" t="s">
        <v>2025</v>
      </c>
      <c r="L658" s="22">
        <v>19</v>
      </c>
      <c r="M658" s="22">
        <v>7</v>
      </c>
      <c r="N658" s="22">
        <v>49</v>
      </c>
      <c r="O658" s="22">
        <v>4</v>
      </c>
      <c r="P658" s="22">
        <v>16</v>
      </c>
      <c r="Q658" s="22">
        <v>0</v>
      </c>
      <c r="R658" s="22" t="s">
        <v>2026</v>
      </c>
      <c r="S658" s="22" t="s">
        <v>2027</v>
      </c>
      <c r="AS658" s="3"/>
      <c r="BD658" s="97"/>
    </row>
    <row r="659" spans="9:56">
      <c r="I659" s="34"/>
      <c r="J659" s="156" t="s">
        <v>2028</v>
      </c>
      <c r="K659" s="156" t="s">
        <v>2028</v>
      </c>
      <c r="L659" s="22">
        <v>19</v>
      </c>
      <c r="M659" s="22">
        <v>11</v>
      </c>
      <c r="N659" s="22">
        <v>12</v>
      </c>
      <c r="O659" s="22">
        <v>1</v>
      </c>
      <c r="P659" s="22">
        <v>1</v>
      </c>
      <c r="Q659" s="22">
        <v>50</v>
      </c>
      <c r="R659" s="22" t="s">
        <v>2029</v>
      </c>
      <c r="S659" s="22"/>
      <c r="AS659" s="3"/>
      <c r="BD659" s="97"/>
    </row>
    <row r="660" spans="9:56">
      <c r="I660" s="34"/>
      <c r="J660" s="156" t="s">
        <v>2030</v>
      </c>
      <c r="K660" s="156" t="s">
        <v>2030</v>
      </c>
      <c r="L660" s="22">
        <v>19</v>
      </c>
      <c r="M660" s="22">
        <v>20</v>
      </c>
      <c r="N660" s="22">
        <v>53</v>
      </c>
      <c r="O660" s="22">
        <v>37</v>
      </c>
      <c r="P660" s="22">
        <v>46</v>
      </c>
      <c r="Q660" s="22">
        <v>1</v>
      </c>
      <c r="R660" s="22" t="s">
        <v>2031</v>
      </c>
      <c r="S660" s="22" t="s">
        <v>2032</v>
      </c>
      <c r="AS660" s="3"/>
      <c r="BD660" s="97"/>
    </row>
    <row r="661" spans="9:56">
      <c r="I661" s="34"/>
      <c r="J661" s="156" t="s">
        <v>2033</v>
      </c>
      <c r="K661" s="156" t="s">
        <v>2033</v>
      </c>
      <c r="L661" s="22">
        <v>19</v>
      </c>
      <c r="M661" s="22">
        <v>43</v>
      </c>
      <c r="N661" s="22">
        <v>58</v>
      </c>
      <c r="O661" s="22">
        <v>-14</v>
      </c>
      <c r="P661" s="22">
        <v>-9</v>
      </c>
      <c r="Q661" s="22">
        <v>-13</v>
      </c>
      <c r="R661" s="22" t="s">
        <v>2034</v>
      </c>
      <c r="S661" s="22" t="s">
        <v>2035</v>
      </c>
      <c r="AS661" s="3"/>
      <c r="BD661" s="97"/>
    </row>
    <row r="662" spans="9:56">
      <c r="I662" s="34"/>
      <c r="J662" s="156" t="s">
        <v>2036</v>
      </c>
      <c r="K662" s="156" t="s">
        <v>2036</v>
      </c>
      <c r="L662" s="22">
        <v>19</v>
      </c>
      <c r="M662" s="22">
        <v>44</v>
      </c>
      <c r="N662" s="22">
        <v>56.2</v>
      </c>
      <c r="O662" s="22">
        <v>-14</v>
      </c>
      <c r="P662" s="22">
        <v>-47</v>
      </c>
      <c r="Q662" s="22">
        <v>-51</v>
      </c>
      <c r="R662" s="22" t="s">
        <v>2037</v>
      </c>
      <c r="S662" s="22" t="s">
        <v>2038</v>
      </c>
      <c r="AS662" s="3"/>
      <c r="BD662" s="97"/>
    </row>
    <row r="663" spans="9:56">
      <c r="I663" s="34"/>
      <c r="J663" s="156" t="s">
        <v>2039</v>
      </c>
      <c r="K663" s="156" t="s">
        <v>2039</v>
      </c>
      <c r="L663" s="22">
        <v>19</v>
      </c>
      <c r="M663" s="22">
        <v>44</v>
      </c>
      <c r="N663" s="22">
        <v>48.1</v>
      </c>
      <c r="O663" s="22">
        <v>50</v>
      </c>
      <c r="P663" s="22">
        <v>31</v>
      </c>
      <c r="Q663" s="22">
        <v>30</v>
      </c>
      <c r="R663" s="22" t="s">
        <v>2040</v>
      </c>
      <c r="S663" s="128" t="s">
        <v>2041</v>
      </c>
      <c r="AS663" s="3"/>
      <c r="BD663" s="97"/>
    </row>
    <row r="664" spans="9:56">
      <c r="I664" s="34"/>
      <c r="J664" s="156" t="s">
        <v>2042</v>
      </c>
      <c r="K664" s="156" t="s">
        <v>2042</v>
      </c>
      <c r="L664" s="22">
        <v>20</v>
      </c>
      <c r="M664" s="22">
        <v>10</v>
      </c>
      <c r="N664" s="22">
        <v>23.7</v>
      </c>
      <c r="O664" s="22">
        <v>46</v>
      </c>
      <c r="P664" s="22">
        <v>27</v>
      </c>
      <c r="Q664" s="22">
        <v>40</v>
      </c>
      <c r="R664" s="22" t="s">
        <v>2043</v>
      </c>
      <c r="S664" s="22" t="s">
        <v>2044</v>
      </c>
      <c r="AS664" s="3"/>
      <c r="BD664" s="97"/>
    </row>
    <row r="665" spans="9:56">
      <c r="I665" s="34"/>
      <c r="J665" s="156" t="s">
        <v>2045</v>
      </c>
      <c r="K665" s="156" t="s">
        <v>2045</v>
      </c>
      <c r="L665" s="22">
        <v>20</v>
      </c>
      <c r="M665" s="22">
        <v>12</v>
      </c>
      <c r="N665" s="22">
        <v>1</v>
      </c>
      <c r="O665" s="22">
        <v>26</v>
      </c>
      <c r="P665" s="22">
        <v>28</v>
      </c>
      <c r="Q665" s="22">
        <v>4</v>
      </c>
      <c r="R665" s="22" t="s">
        <v>2046</v>
      </c>
      <c r="S665" s="22" t="s">
        <v>2047</v>
      </c>
      <c r="AS665" s="3"/>
      <c r="BD665" s="97"/>
    </row>
    <row r="666" spans="9:56">
      <c r="I666" s="34"/>
      <c r="J666" s="156" t="s">
        <v>2048</v>
      </c>
      <c r="K666" s="156" t="s">
        <v>2048</v>
      </c>
      <c r="L666" s="22">
        <v>20</v>
      </c>
      <c r="M666" s="22">
        <v>12</v>
      </c>
      <c r="N666" s="22">
        <v>42.8</v>
      </c>
      <c r="O666" s="22">
        <v>19</v>
      </c>
      <c r="P666" s="22">
        <v>59</v>
      </c>
      <c r="Q666" s="22">
        <v>22</v>
      </c>
      <c r="R666" s="22" t="s">
        <v>2049</v>
      </c>
      <c r="S666" s="128" t="s">
        <v>2050</v>
      </c>
      <c r="AS666" s="3"/>
      <c r="BD666" s="97"/>
    </row>
    <row r="667" spans="9:56">
      <c r="I667" s="34"/>
      <c r="J667" s="156" t="s">
        <v>2051</v>
      </c>
      <c r="K667" s="156" t="s">
        <v>2051</v>
      </c>
      <c r="L667" s="22">
        <v>20</v>
      </c>
      <c r="M667" s="22">
        <v>15</v>
      </c>
      <c r="N667" s="22">
        <v>8.8000000000000007</v>
      </c>
      <c r="O667" s="22">
        <v>12</v>
      </c>
      <c r="P667" s="22">
        <v>42</v>
      </c>
      <c r="Q667" s="22">
        <v>16</v>
      </c>
      <c r="R667" s="22" t="s">
        <v>2052</v>
      </c>
      <c r="S667" s="128" t="s">
        <v>2050</v>
      </c>
      <c r="AS667" s="3"/>
      <c r="BD667" s="97"/>
    </row>
    <row r="668" spans="9:56">
      <c r="I668" s="34"/>
      <c r="J668" s="156" t="s">
        <v>2053</v>
      </c>
      <c r="K668" s="156" t="s">
        <v>2053</v>
      </c>
      <c r="L668" s="22">
        <v>20</v>
      </c>
      <c r="M668" s="22">
        <v>22</v>
      </c>
      <c r="N668" s="22">
        <v>23</v>
      </c>
      <c r="O668" s="22">
        <v>20</v>
      </c>
      <c r="P668" s="22">
        <v>6</v>
      </c>
      <c r="Q668" s="22">
        <v>16</v>
      </c>
      <c r="R668" s="22" t="s">
        <v>2054</v>
      </c>
      <c r="S668" s="128" t="s">
        <v>2055</v>
      </c>
      <c r="AS668" s="3"/>
      <c r="BD668" s="97"/>
    </row>
    <row r="669" spans="9:56">
      <c r="I669" s="34"/>
      <c r="J669" s="156" t="s">
        <v>2056</v>
      </c>
      <c r="K669" s="156" t="s">
        <v>2056</v>
      </c>
      <c r="L669" s="22">
        <v>20</v>
      </c>
      <c r="M669" s="22">
        <v>31</v>
      </c>
      <c r="N669" s="22">
        <v>30</v>
      </c>
      <c r="O669" s="22">
        <v>60</v>
      </c>
      <c r="P669" s="22">
        <v>36</v>
      </c>
      <c r="Q669" s="22">
        <v>4</v>
      </c>
      <c r="R669" s="22" t="s">
        <v>2057</v>
      </c>
      <c r="S669" s="22" t="s">
        <v>2058</v>
      </c>
      <c r="AS669" s="3"/>
      <c r="BD669" s="97"/>
    </row>
    <row r="670" spans="9:56">
      <c r="I670" s="34"/>
      <c r="J670" s="156" t="s">
        <v>2059</v>
      </c>
      <c r="K670" s="156" t="s">
        <v>2059</v>
      </c>
      <c r="L670" s="22">
        <v>20</v>
      </c>
      <c r="M670" s="22">
        <v>34</v>
      </c>
      <c r="N670" s="22">
        <v>52.3</v>
      </c>
      <c r="O670" s="22">
        <v>60</v>
      </c>
      <c r="P670" s="22">
        <v>9</v>
      </c>
      <c r="Q670" s="22">
        <v>13</v>
      </c>
      <c r="R670" s="22" t="s">
        <v>2060</v>
      </c>
      <c r="S670" s="22" t="s">
        <v>2061</v>
      </c>
      <c r="AS670" s="3"/>
      <c r="BD670" s="97"/>
    </row>
    <row r="671" spans="9:56">
      <c r="I671" s="34"/>
      <c r="J671" s="156" t="s">
        <v>2062</v>
      </c>
      <c r="K671" s="156" t="s">
        <v>2062</v>
      </c>
      <c r="L671" s="22">
        <v>21</v>
      </c>
      <c r="M671" s="22">
        <v>0</v>
      </c>
      <c r="N671" s="22">
        <v>32.700000000000003</v>
      </c>
      <c r="O671" s="22">
        <v>54</v>
      </c>
      <c r="P671" s="22">
        <v>32</v>
      </c>
      <c r="Q671" s="22">
        <v>39</v>
      </c>
      <c r="R671" s="22" t="s">
        <v>2063</v>
      </c>
      <c r="S671" s="22" t="s">
        <v>1557</v>
      </c>
      <c r="AS671" s="3"/>
      <c r="BD671" s="97"/>
    </row>
    <row r="672" spans="9:56">
      <c r="I672" s="34"/>
      <c r="J672" s="156" t="s">
        <v>2064</v>
      </c>
      <c r="K672" s="156" t="s">
        <v>2064</v>
      </c>
      <c r="L672" s="22">
        <v>21</v>
      </c>
      <c r="M672" s="22">
        <v>4</v>
      </c>
      <c r="N672" s="22">
        <v>10.9</v>
      </c>
      <c r="O672" s="22">
        <v>-11</v>
      </c>
      <c r="P672" s="22">
        <v>-21</v>
      </c>
      <c r="Q672" s="22">
        <v>-48</v>
      </c>
      <c r="R672" s="22" t="s">
        <v>2065</v>
      </c>
      <c r="S672" s="128" t="s">
        <v>2066</v>
      </c>
      <c r="AS672" s="3"/>
      <c r="BD672" s="97"/>
    </row>
    <row r="673" spans="9:56">
      <c r="I673" s="34"/>
      <c r="J673" s="156" t="s">
        <v>2067</v>
      </c>
      <c r="K673" s="156" t="s">
        <v>2067</v>
      </c>
      <c r="L673" s="22">
        <v>21</v>
      </c>
      <c r="M673" s="22">
        <v>6</v>
      </c>
      <c r="N673" s="22">
        <v>18.2</v>
      </c>
      <c r="O673" s="22">
        <v>47</v>
      </c>
      <c r="P673" s="22">
        <v>51</v>
      </c>
      <c r="Q673" s="22">
        <v>7</v>
      </c>
      <c r="R673" s="22" t="s">
        <v>2068</v>
      </c>
      <c r="S673" s="22" t="s">
        <v>2069</v>
      </c>
      <c r="AS673" s="3"/>
      <c r="BD673" s="97"/>
    </row>
    <row r="674" spans="9:56">
      <c r="I674" s="34"/>
      <c r="J674" s="156" t="s">
        <v>2070</v>
      </c>
      <c r="K674" s="156" t="s">
        <v>2070</v>
      </c>
      <c r="L674" s="22">
        <v>21</v>
      </c>
      <c r="M674" s="22">
        <v>7</v>
      </c>
      <c r="N674" s="22">
        <v>1.8</v>
      </c>
      <c r="O674" s="22">
        <v>42</v>
      </c>
      <c r="P674" s="22">
        <v>14</v>
      </c>
      <c r="Q674" s="22">
        <v>10</v>
      </c>
      <c r="R674" s="22" t="s">
        <v>2071</v>
      </c>
      <c r="S674" s="128" t="s">
        <v>2072</v>
      </c>
      <c r="AS674" s="3"/>
      <c r="BD674" s="97"/>
    </row>
    <row r="675" spans="9:56">
      <c r="I675" s="34"/>
      <c r="J675" s="156" t="s">
        <v>2073</v>
      </c>
      <c r="K675" s="156" t="s">
        <v>2073</v>
      </c>
      <c r="L675" s="22">
        <v>22</v>
      </c>
      <c r="M675" s="22">
        <v>7</v>
      </c>
      <c r="N675" s="22">
        <v>52.4</v>
      </c>
      <c r="O675" s="22">
        <v>31</v>
      </c>
      <c r="P675" s="22">
        <v>21</v>
      </c>
      <c r="Q675" s="22">
        <v>33</v>
      </c>
      <c r="R675" s="22" t="s">
        <v>2074</v>
      </c>
      <c r="S675" s="22" t="s">
        <v>2075</v>
      </c>
      <c r="AS675" s="3"/>
      <c r="BD675" s="97"/>
    </row>
    <row r="676" spans="9:56">
      <c r="I676" s="34"/>
      <c r="J676" s="156" t="s">
        <v>2076</v>
      </c>
      <c r="K676" s="156" t="s">
        <v>2076</v>
      </c>
      <c r="L676" s="22">
        <v>22</v>
      </c>
      <c r="M676" s="22">
        <v>20</v>
      </c>
      <c r="N676" s="22">
        <v>44.8</v>
      </c>
      <c r="O676" s="22">
        <v>-24</v>
      </c>
      <c r="P676" s="22">
        <v>-40</v>
      </c>
      <c r="Q676" s="22">
        <v>-42</v>
      </c>
      <c r="R676" s="22" t="s">
        <v>2077</v>
      </c>
      <c r="S676" s="128" t="s">
        <v>2078</v>
      </c>
      <c r="AS676" s="3"/>
      <c r="BD676" s="97"/>
    </row>
    <row r="677" spans="9:56">
      <c r="I677" s="34"/>
      <c r="J677" s="156" t="s">
        <v>2079</v>
      </c>
      <c r="K677" s="156" t="s">
        <v>2079</v>
      </c>
      <c r="L677" s="22">
        <v>22</v>
      </c>
      <c r="M677" s="22">
        <v>29</v>
      </c>
      <c r="N677" s="22">
        <v>38.5</v>
      </c>
      <c r="O677" s="22">
        <v>-20</v>
      </c>
      <c r="P677" s="22">
        <v>-50</v>
      </c>
      <c r="Q677" s="22">
        <v>-14</v>
      </c>
      <c r="R677" s="22" t="s">
        <v>2080</v>
      </c>
      <c r="S677" s="128" t="s">
        <v>2081</v>
      </c>
      <c r="AS677" s="3"/>
      <c r="BD677" s="97"/>
    </row>
    <row r="678" spans="9:56">
      <c r="I678" s="34"/>
      <c r="J678" s="156" t="s">
        <v>2082</v>
      </c>
      <c r="K678" s="156" t="s">
        <v>2082</v>
      </c>
      <c r="L678" s="22">
        <v>22</v>
      </c>
      <c r="M678" s="22">
        <v>35</v>
      </c>
      <c r="N678" s="22">
        <v>46.2</v>
      </c>
      <c r="O678" s="22">
        <v>-26</v>
      </c>
      <c r="P678" s="22">
        <v>-3</v>
      </c>
      <c r="Q678" s="22">
        <v>-1</v>
      </c>
      <c r="R678" s="22" t="s">
        <v>2083</v>
      </c>
      <c r="S678" s="22" t="s">
        <v>2084</v>
      </c>
      <c r="AS678" s="3"/>
      <c r="BD678" s="97"/>
    </row>
    <row r="679" spans="9:56">
      <c r="I679" s="34"/>
      <c r="J679" s="156" t="s">
        <v>2085</v>
      </c>
      <c r="K679" s="156" t="s">
        <v>2085</v>
      </c>
      <c r="L679" s="22">
        <v>22</v>
      </c>
      <c r="M679" s="22">
        <v>37</v>
      </c>
      <c r="N679" s="22">
        <v>4.0999999999999996</v>
      </c>
      <c r="O679" s="22">
        <v>34</v>
      </c>
      <c r="P679" s="22">
        <v>24</v>
      </c>
      <c r="Q679" s="22">
        <v>57</v>
      </c>
      <c r="R679" s="22" t="s">
        <v>2086</v>
      </c>
      <c r="S679" s="22" t="s">
        <v>2087</v>
      </c>
      <c r="AS679" s="3"/>
      <c r="BD679" s="97"/>
    </row>
    <row r="680" spans="9:56">
      <c r="I680" s="34"/>
      <c r="J680" s="156" t="s">
        <v>2088</v>
      </c>
      <c r="K680" s="156" t="s">
        <v>2088</v>
      </c>
      <c r="L680" s="22">
        <v>22</v>
      </c>
      <c r="M680" s="22">
        <v>37</v>
      </c>
      <c r="N680" s="22">
        <v>24.5</v>
      </c>
      <c r="O680" s="22">
        <v>23</v>
      </c>
      <c r="P680" s="22">
        <v>47</v>
      </c>
      <c r="Q680" s="22">
        <v>54</v>
      </c>
      <c r="R680" s="22" t="s">
        <v>2089</v>
      </c>
      <c r="S680" s="22" t="s">
        <v>2090</v>
      </c>
      <c r="AS680" s="3"/>
      <c r="BD680" s="97"/>
    </row>
    <row r="681" spans="9:56">
      <c r="I681" s="34"/>
      <c r="J681" s="156" t="s">
        <v>2091</v>
      </c>
      <c r="K681" s="156" t="s">
        <v>2091</v>
      </c>
      <c r="L681" s="22">
        <v>22</v>
      </c>
      <c r="M681" s="22">
        <v>47</v>
      </c>
      <c r="N681" s="22">
        <v>47.5</v>
      </c>
      <c r="O681" s="22">
        <v>-22</v>
      </c>
      <c r="P681" s="22">
        <v>-18</v>
      </c>
      <c r="Q681" s="22">
        <v>-43</v>
      </c>
      <c r="R681" s="22" t="s">
        <v>2092</v>
      </c>
      <c r="S681" s="22" t="s">
        <v>2093</v>
      </c>
      <c r="AS681" s="3"/>
      <c r="BD681" s="97"/>
    </row>
    <row r="682" spans="9:56">
      <c r="I682" s="34"/>
      <c r="J682" s="156" t="s">
        <v>2094</v>
      </c>
      <c r="K682" s="156" t="s">
        <v>2094</v>
      </c>
      <c r="L682" s="22">
        <v>23</v>
      </c>
      <c r="M682" s="22">
        <v>0</v>
      </c>
      <c r="N682" s="22">
        <v>3.6</v>
      </c>
      <c r="O682" s="22">
        <v>15</v>
      </c>
      <c r="P682" s="22">
        <v>58</v>
      </c>
      <c r="Q682" s="22">
        <v>48</v>
      </c>
      <c r="R682" s="22" t="s">
        <v>2095</v>
      </c>
      <c r="S682" s="22" t="s">
        <v>1557</v>
      </c>
      <c r="V682" s="5"/>
      <c r="W682" s="5"/>
      <c r="X682" s="283" t="s">
        <v>3112</v>
      </c>
      <c r="Y682" s="5"/>
      <c r="Z682" s="342"/>
      <c r="AA682" s="5"/>
      <c r="AB682" s="5"/>
      <c r="AC682" s="5"/>
      <c r="AD682" s="5"/>
      <c r="AE682" s="5"/>
      <c r="AF682" s="5"/>
      <c r="AG682" s="5"/>
      <c r="AS682" s="3"/>
      <c r="BD682" s="97"/>
    </row>
    <row r="683" spans="9:56">
      <c r="I683" s="34"/>
      <c r="J683" s="156" t="s">
        <v>2096</v>
      </c>
      <c r="K683" s="156" t="s">
        <v>2096</v>
      </c>
      <c r="L683" s="22">
        <v>23</v>
      </c>
      <c r="M683" s="22">
        <v>1</v>
      </c>
      <c r="N683" s="22">
        <v>6.5</v>
      </c>
      <c r="O683" s="22">
        <v>16</v>
      </c>
      <c r="P683" s="22">
        <v>23</v>
      </c>
      <c r="Q683" s="22">
        <v>18</v>
      </c>
      <c r="R683" s="22" t="s">
        <v>2097</v>
      </c>
      <c r="S683" s="22" t="s">
        <v>2098</v>
      </c>
      <c r="AS683" s="3"/>
      <c r="BD683" s="97"/>
    </row>
    <row r="684" spans="9:56">
      <c r="I684" s="34"/>
      <c r="J684" s="156" t="s">
        <v>2099</v>
      </c>
      <c r="K684" s="156" t="s">
        <v>2099</v>
      </c>
      <c r="L684" s="22">
        <v>23</v>
      </c>
      <c r="M684" s="22">
        <v>0</v>
      </c>
      <c r="N684" s="22">
        <v>59.9</v>
      </c>
      <c r="O684" s="22">
        <v>30</v>
      </c>
      <c r="P684" s="22">
        <v>8</v>
      </c>
      <c r="Q684" s="22">
        <v>42</v>
      </c>
      <c r="R684" s="22" t="s">
        <v>2100</v>
      </c>
      <c r="S684" s="22" t="s">
        <v>2101</v>
      </c>
      <c r="AS684" s="3"/>
      <c r="BD684" s="97"/>
    </row>
    <row r="685" spans="9:56">
      <c r="I685" s="34"/>
      <c r="J685" s="156" t="s">
        <v>2102</v>
      </c>
      <c r="K685" s="156" t="s">
        <v>2102</v>
      </c>
      <c r="L685" s="22">
        <v>23</v>
      </c>
      <c r="M685" s="22">
        <v>4</v>
      </c>
      <c r="N685" s="22">
        <v>56.7</v>
      </c>
      <c r="O685" s="22">
        <v>12</v>
      </c>
      <c r="P685" s="22">
        <v>19</v>
      </c>
      <c r="Q685" s="22">
        <v>22</v>
      </c>
      <c r="R685" s="22" t="s">
        <v>2103</v>
      </c>
      <c r="S685" s="22" t="s">
        <v>2104</v>
      </c>
      <c r="AI685" s="5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BD685" s="97"/>
    </row>
    <row r="686" spans="9:56">
      <c r="I686" s="34"/>
      <c r="J686" s="156" t="s">
        <v>2105</v>
      </c>
      <c r="K686" s="156" t="s">
        <v>2105</v>
      </c>
      <c r="L686" s="22">
        <v>23</v>
      </c>
      <c r="M686" s="22">
        <v>12</v>
      </c>
      <c r="N686" s="22">
        <v>7.6</v>
      </c>
      <c r="O686" s="22">
        <v>-28</v>
      </c>
      <c r="P686" s="22">
        <v>-32</v>
      </c>
      <c r="Q686" s="22">
        <v>-23</v>
      </c>
      <c r="R686" s="22" t="s">
        <v>2106</v>
      </c>
      <c r="S686" s="22" t="s">
        <v>2107</v>
      </c>
      <c r="AS686" s="3"/>
      <c r="BD686" s="97"/>
    </row>
    <row r="687" spans="9:56">
      <c r="I687" s="34"/>
      <c r="J687" s="156" t="s">
        <v>2108</v>
      </c>
      <c r="K687" s="156" t="s">
        <v>2108</v>
      </c>
      <c r="L687" s="22">
        <v>23</v>
      </c>
      <c r="M687" s="22">
        <v>19</v>
      </c>
      <c r="N687" s="22">
        <v>4.8</v>
      </c>
      <c r="O687" s="22">
        <v>-8</v>
      </c>
      <c r="P687" s="22">
        <v>-29</v>
      </c>
      <c r="Q687" s="22">
        <v>-7</v>
      </c>
      <c r="R687" s="22" t="s">
        <v>2109</v>
      </c>
      <c r="S687" s="22" t="s">
        <v>2110</v>
      </c>
      <c r="AS687" s="3"/>
      <c r="BD687" s="97"/>
    </row>
    <row r="688" spans="9:56">
      <c r="I688" s="34"/>
      <c r="J688" s="156" t="s">
        <v>2111</v>
      </c>
      <c r="K688" s="156" t="s">
        <v>2111</v>
      </c>
      <c r="L688" s="22">
        <v>23</v>
      </c>
      <c r="M688" s="22">
        <v>20</v>
      </c>
      <c r="N688" s="22">
        <v>14.5</v>
      </c>
      <c r="O688" s="22">
        <v>8</v>
      </c>
      <c r="P688" s="22">
        <v>12</v>
      </c>
      <c r="Q688" s="22">
        <v>23</v>
      </c>
      <c r="R688" s="22" t="s">
        <v>2112</v>
      </c>
      <c r="S688" s="22" t="s">
        <v>2113</v>
      </c>
      <c r="AS688" s="3"/>
      <c r="BD688" s="97"/>
    </row>
    <row r="689" spans="9:56">
      <c r="I689" s="34"/>
      <c r="J689" s="156" t="s">
        <v>2114</v>
      </c>
      <c r="K689" s="156" t="s">
        <v>2114</v>
      </c>
      <c r="L689" s="22">
        <v>23</v>
      </c>
      <c r="M689" s="22">
        <v>20</v>
      </c>
      <c r="N689" s="22">
        <v>42.5</v>
      </c>
      <c r="O689" s="22">
        <v>8</v>
      </c>
      <c r="P689" s="22">
        <v>13</v>
      </c>
      <c r="Q689" s="22">
        <v>1</v>
      </c>
      <c r="R689" s="22" t="s">
        <v>2115</v>
      </c>
      <c r="S689" s="22" t="s">
        <v>2113</v>
      </c>
      <c r="AS689" s="3"/>
      <c r="BD689" s="97"/>
    </row>
    <row r="690" spans="9:56">
      <c r="I690" s="34"/>
      <c r="J690" s="156" t="s">
        <v>2116</v>
      </c>
      <c r="K690" s="156" t="s">
        <v>2116</v>
      </c>
      <c r="L690" s="22">
        <v>23</v>
      </c>
      <c r="M690" s="22">
        <v>22</v>
      </c>
      <c r="N690" s="22">
        <v>6.6</v>
      </c>
      <c r="O690" s="22">
        <v>40</v>
      </c>
      <c r="P690" s="22">
        <v>50</v>
      </c>
      <c r="Q690" s="22">
        <v>43</v>
      </c>
      <c r="R690" s="22" t="s">
        <v>2117</v>
      </c>
      <c r="S690" s="22" t="s">
        <v>2118</v>
      </c>
      <c r="AS690" s="3"/>
      <c r="BD690" s="97"/>
    </row>
    <row r="691" spans="9:56">
      <c r="I691" s="34"/>
      <c r="J691" s="156" t="s">
        <v>2119</v>
      </c>
      <c r="K691" s="156" t="s">
        <v>2119</v>
      </c>
      <c r="L691" s="22">
        <v>23</v>
      </c>
      <c r="M691" s="22">
        <v>25</v>
      </c>
      <c r="N691" s="22">
        <v>53.6</v>
      </c>
      <c r="O691" s="22">
        <v>42</v>
      </c>
      <c r="P691" s="22">
        <v>32</v>
      </c>
      <c r="Q691" s="22">
        <v>6</v>
      </c>
      <c r="R691" s="22" t="s">
        <v>2120</v>
      </c>
      <c r="S691" s="22" t="s">
        <v>2121</v>
      </c>
      <c r="AS691" s="3"/>
      <c r="BD691" s="97"/>
    </row>
    <row r="692" spans="9:56">
      <c r="I692" s="34"/>
      <c r="J692" s="156" t="s">
        <v>2122</v>
      </c>
      <c r="K692" s="156" t="s">
        <v>2122</v>
      </c>
      <c r="L692" s="22">
        <v>23</v>
      </c>
      <c r="M692" s="22">
        <v>38</v>
      </c>
      <c r="N692" s="22">
        <v>57.1</v>
      </c>
      <c r="O692" s="22">
        <v>-12</v>
      </c>
      <c r="P692" s="22">
        <v>-57</v>
      </c>
      <c r="Q692" s="22">
        <v>-40</v>
      </c>
      <c r="R692" s="22" t="s">
        <v>2123</v>
      </c>
      <c r="S692" s="22" t="s">
        <v>2124</v>
      </c>
      <c r="AS692" s="3"/>
      <c r="BD692" s="97"/>
    </row>
    <row r="693" spans="9:56">
      <c r="I693" s="34"/>
      <c r="J693" s="156" t="s">
        <v>2125</v>
      </c>
      <c r="K693" s="156" t="s">
        <v>2125</v>
      </c>
      <c r="L693" s="22">
        <v>23</v>
      </c>
      <c r="M693" s="22">
        <v>39</v>
      </c>
      <c r="N693" s="22">
        <v>53.9</v>
      </c>
      <c r="O693" s="22">
        <v>-12</v>
      </c>
      <c r="P693" s="22">
        <v>-17</v>
      </c>
      <c r="Q693" s="22">
        <v>-35</v>
      </c>
      <c r="R693" s="22" t="s">
        <v>2126</v>
      </c>
      <c r="S693" s="22" t="s">
        <v>2127</v>
      </c>
      <c r="AS693" s="3"/>
      <c r="BD693" s="97"/>
    </row>
    <row r="694" spans="9:56">
      <c r="I694" s="34"/>
      <c r="J694" s="156" t="s">
        <v>2128</v>
      </c>
      <c r="K694" s="156" t="s">
        <v>2128</v>
      </c>
      <c r="L694" s="22">
        <v>23</v>
      </c>
      <c r="M694" s="22">
        <v>43</v>
      </c>
      <c r="N694" s="22">
        <v>54.4</v>
      </c>
      <c r="O694" s="22">
        <v>26</v>
      </c>
      <c r="P694" s="22">
        <v>4</v>
      </c>
      <c r="Q694" s="22">
        <v>33</v>
      </c>
      <c r="R694" s="22" t="s">
        <v>2129</v>
      </c>
      <c r="S694" s="22" t="s">
        <v>1557</v>
      </c>
      <c r="AS694" s="3"/>
      <c r="BD694" s="97"/>
    </row>
    <row r="695" spans="9:56">
      <c r="I695" s="34"/>
      <c r="J695" s="156" t="s">
        <v>2130</v>
      </c>
      <c r="K695" s="156" t="s">
        <v>2130</v>
      </c>
      <c r="L695" s="22">
        <v>23</v>
      </c>
      <c r="M695" s="22">
        <v>51</v>
      </c>
      <c r="N695" s="22">
        <v>4</v>
      </c>
      <c r="O695" s="22">
        <v>20</v>
      </c>
      <c r="P695" s="22">
        <v>9</v>
      </c>
      <c r="Q695" s="22">
        <v>1</v>
      </c>
      <c r="R695" s="22" t="s">
        <v>2131</v>
      </c>
      <c r="S695" s="22" t="s">
        <v>2132</v>
      </c>
      <c r="AS695" s="3"/>
      <c r="BD695" s="97"/>
    </row>
    <row r="696" spans="9:56">
      <c r="I696" s="34"/>
      <c r="J696" s="156" t="s">
        <v>2133</v>
      </c>
      <c r="K696" s="156" t="s">
        <v>2133</v>
      </c>
      <c r="L696" s="22">
        <v>23</v>
      </c>
      <c r="M696" s="22">
        <v>51</v>
      </c>
      <c r="N696" s="22">
        <v>24.9</v>
      </c>
      <c r="O696" s="22">
        <v>20</v>
      </c>
      <c r="P696" s="22">
        <v>6</v>
      </c>
      <c r="Q696" s="22">
        <v>43</v>
      </c>
      <c r="R696" s="22" t="s">
        <v>2134</v>
      </c>
      <c r="S696" s="22" t="s">
        <v>2135</v>
      </c>
      <c r="AS696" s="3"/>
      <c r="BD696" s="97"/>
    </row>
    <row r="697" spans="9:56">
      <c r="I697" s="34"/>
      <c r="J697" s="156" t="s">
        <v>2136</v>
      </c>
      <c r="K697" s="156" t="s">
        <v>2136</v>
      </c>
      <c r="L697" s="22">
        <v>23</v>
      </c>
      <c r="M697" s="22">
        <v>55</v>
      </c>
      <c r="N697" s="22">
        <v>19</v>
      </c>
      <c r="O697" s="22">
        <v>5</v>
      </c>
      <c r="P697" s="22">
        <v>54</v>
      </c>
      <c r="Q697" s="22">
        <v>57</v>
      </c>
      <c r="R697" s="22" t="s">
        <v>2137</v>
      </c>
      <c r="S697" s="22" t="s">
        <v>2138</v>
      </c>
      <c r="AS697" s="3"/>
      <c r="BD697" s="97"/>
    </row>
    <row r="698" spans="9:56">
      <c r="I698" s="34"/>
      <c r="J698" s="156" t="s">
        <v>2139</v>
      </c>
      <c r="K698" s="156" t="s">
        <v>2139</v>
      </c>
      <c r="L698" s="22">
        <v>23</v>
      </c>
      <c r="M698" s="22">
        <v>57</v>
      </c>
      <c r="N698" s="22">
        <v>49.8</v>
      </c>
      <c r="O698" s="22">
        <v>-32</v>
      </c>
      <c r="P698" s="22">
        <v>-35</v>
      </c>
      <c r="Q698" s="22">
        <v>-28</v>
      </c>
      <c r="R698" s="22" t="s">
        <v>2140</v>
      </c>
      <c r="S698" s="22" t="s">
        <v>1943</v>
      </c>
      <c r="AS698" s="3"/>
      <c r="BD698" s="97"/>
    </row>
    <row r="699" spans="9:56">
      <c r="I699" s="34"/>
      <c r="J699" s="156" t="s">
        <v>2141</v>
      </c>
      <c r="K699" s="156" t="s">
        <v>2141</v>
      </c>
      <c r="L699" s="22">
        <v>0</v>
      </c>
      <c r="M699" s="22">
        <v>3</v>
      </c>
      <c r="N699" s="22">
        <v>14.9</v>
      </c>
      <c r="O699" s="22">
        <v>16</v>
      </c>
      <c r="P699" s="22">
        <v>8</v>
      </c>
      <c r="Q699" s="22">
        <v>43</v>
      </c>
      <c r="R699" s="22" t="s">
        <v>2142</v>
      </c>
      <c r="S699" s="401" t="s">
        <v>2143</v>
      </c>
      <c r="AS699" s="3"/>
      <c r="BD699" s="97"/>
    </row>
    <row r="700" spans="9:56">
      <c r="I700" s="34"/>
      <c r="J700" s="156" t="s">
        <v>2144</v>
      </c>
      <c r="K700" s="156" t="s">
        <v>2144</v>
      </c>
      <c r="L700" s="22">
        <v>0</v>
      </c>
      <c r="M700" s="22">
        <v>3</v>
      </c>
      <c r="N700" s="22">
        <v>58.9</v>
      </c>
      <c r="O700" s="22">
        <v>20</v>
      </c>
      <c r="P700" s="22">
        <v>45</v>
      </c>
      <c r="Q700" s="22">
        <v>8</v>
      </c>
      <c r="R700" s="22" t="s">
        <v>2145</v>
      </c>
      <c r="S700" s="22" t="s">
        <v>1911</v>
      </c>
      <c r="AJ700" s="175"/>
      <c r="AK700" s="175"/>
      <c r="AL700" s="175"/>
      <c r="AM700" s="175"/>
      <c r="AN700" s="175"/>
      <c r="AO700" s="175"/>
      <c r="AP700" s="175"/>
      <c r="AS700" s="3"/>
      <c r="BD700" s="97"/>
    </row>
    <row r="701" spans="9:56">
      <c r="I701" s="24" t="s">
        <v>2146</v>
      </c>
      <c r="J701" s="157" t="s">
        <v>2147</v>
      </c>
      <c r="K701" s="157" t="s">
        <v>2147</v>
      </c>
      <c r="L701" s="24" t="s">
        <v>39</v>
      </c>
      <c r="M701" s="24" t="s">
        <v>2146</v>
      </c>
      <c r="N701" s="24" t="s">
        <v>2146</v>
      </c>
      <c r="O701" s="24" t="s">
        <v>40</v>
      </c>
      <c r="P701" s="24" t="s">
        <v>2148</v>
      </c>
      <c r="Q701" s="24" t="s">
        <v>2149</v>
      </c>
      <c r="R701" s="24" t="s">
        <v>2150</v>
      </c>
      <c r="S701" s="24" t="s">
        <v>2148</v>
      </c>
      <c r="AJ701" s="175"/>
      <c r="AK701" s="175"/>
      <c r="AL701" s="175"/>
      <c r="AM701" s="175"/>
      <c r="AN701" s="175"/>
      <c r="AO701" s="175"/>
      <c r="AP701" s="175"/>
      <c r="AS701" s="3"/>
      <c r="BD701" s="97"/>
    </row>
    <row r="702" spans="9:56">
      <c r="I702" s="22"/>
      <c r="J702" s="156" t="s">
        <v>2151</v>
      </c>
      <c r="K702" s="156" t="s">
        <v>2151</v>
      </c>
      <c r="L702" s="22">
        <v>15</v>
      </c>
      <c r="M702" s="22">
        <v>44</v>
      </c>
      <c r="N702" s="22">
        <v>16.100000000000001</v>
      </c>
      <c r="O702" s="22">
        <v>6</v>
      </c>
      <c r="P702" s="22">
        <v>25</v>
      </c>
      <c r="Q702" s="22">
        <v>32</v>
      </c>
      <c r="R702" s="22" t="s">
        <v>2152</v>
      </c>
      <c r="S702" s="23" t="s">
        <v>2153</v>
      </c>
      <c r="AJ702" s="175"/>
      <c r="AK702" s="175"/>
      <c r="AL702" s="175"/>
      <c r="AM702" s="175"/>
      <c r="AN702" s="175"/>
      <c r="AO702" s="175"/>
      <c r="AP702" s="175"/>
      <c r="AS702" s="3"/>
      <c r="BD702" s="97"/>
    </row>
    <row r="703" spans="9:56">
      <c r="I703" s="22"/>
      <c r="J703" s="156" t="s">
        <v>2154</v>
      </c>
      <c r="K703" s="156" t="s">
        <v>2154</v>
      </c>
      <c r="L703" s="22">
        <v>15</v>
      </c>
      <c r="M703" s="22">
        <v>46</v>
      </c>
      <c r="N703" s="22">
        <v>11.3</v>
      </c>
      <c r="O703" s="22">
        <v>15</v>
      </c>
      <c r="P703" s="22">
        <v>25</v>
      </c>
      <c r="Q703" s="22">
        <v>19</v>
      </c>
      <c r="R703" s="22" t="s">
        <v>2155</v>
      </c>
      <c r="S703" s="23" t="s">
        <v>2156</v>
      </c>
      <c r="AJ703" s="175"/>
      <c r="AK703" s="175"/>
      <c r="AL703" s="175"/>
      <c r="AM703" s="175"/>
      <c r="AN703" s="175"/>
      <c r="AO703" s="175"/>
      <c r="AP703" s="175"/>
      <c r="AS703" s="3"/>
      <c r="BD703" s="97"/>
    </row>
    <row r="704" spans="9:56">
      <c r="I704" s="22"/>
      <c r="J704" s="156" t="s">
        <v>2157</v>
      </c>
      <c r="K704" s="156" t="s">
        <v>2157</v>
      </c>
      <c r="L704" s="22">
        <v>15</v>
      </c>
      <c r="M704" s="22">
        <v>56</v>
      </c>
      <c r="N704" s="22">
        <v>27.2</v>
      </c>
      <c r="O704" s="22">
        <v>15</v>
      </c>
      <c r="P704" s="22">
        <v>39</v>
      </c>
      <c r="Q704" s="22">
        <v>42</v>
      </c>
      <c r="R704" s="22" t="s">
        <v>2158</v>
      </c>
      <c r="S704" s="23" t="s">
        <v>2159</v>
      </c>
      <c r="AJ704" s="175"/>
      <c r="AK704" s="175"/>
      <c r="AL704" s="175"/>
      <c r="AM704" s="175"/>
      <c r="AN704" s="175"/>
      <c r="AO704" s="175"/>
      <c r="AP704" s="175"/>
      <c r="AS704" s="3"/>
      <c r="BD704" s="97"/>
    </row>
    <row r="705" spans="9:56">
      <c r="I705" s="22"/>
      <c r="J705" s="156" t="s">
        <v>2160</v>
      </c>
      <c r="K705" s="156" t="s">
        <v>2160</v>
      </c>
      <c r="L705" s="22">
        <v>15</v>
      </c>
      <c r="M705" s="22">
        <v>34</v>
      </c>
      <c r="N705" s="22">
        <v>48.1</v>
      </c>
      <c r="O705" s="22">
        <v>10</v>
      </c>
      <c r="P705" s="22">
        <v>32</v>
      </c>
      <c r="Q705" s="22">
        <v>20</v>
      </c>
      <c r="R705" s="22" t="s">
        <v>2161</v>
      </c>
      <c r="S705" s="23" t="s">
        <v>2162</v>
      </c>
      <c r="AJ705" s="175"/>
      <c r="AK705" s="175"/>
      <c r="AL705" s="175"/>
      <c r="AM705" s="175"/>
      <c r="AN705" s="175"/>
      <c r="AO705" s="175"/>
      <c r="AP705" s="175"/>
      <c r="AS705" s="3"/>
      <c r="BD705" s="97"/>
    </row>
    <row r="706" spans="9:56">
      <c r="I706" s="22"/>
      <c r="J706" s="156" t="s">
        <v>2163</v>
      </c>
      <c r="K706" s="156" t="s">
        <v>2163</v>
      </c>
      <c r="L706" s="22">
        <v>15</v>
      </c>
      <c r="M706" s="22">
        <v>50</v>
      </c>
      <c r="N706" s="22">
        <v>49</v>
      </c>
      <c r="O706" s="22">
        <v>4</v>
      </c>
      <c r="P706" s="22">
        <v>28</v>
      </c>
      <c r="Q706" s="22">
        <v>40</v>
      </c>
      <c r="R706" s="22" t="s">
        <v>2164</v>
      </c>
      <c r="S706" s="23" t="s">
        <v>2165</v>
      </c>
      <c r="AJ706" s="175"/>
      <c r="AK706" s="175"/>
      <c r="AL706" s="175"/>
      <c r="AM706" s="175"/>
      <c r="AN706" s="175"/>
      <c r="AO706" s="175"/>
      <c r="AP706" s="175"/>
      <c r="AS706" s="3"/>
      <c r="BD706" s="97"/>
    </row>
    <row r="707" spans="9:56">
      <c r="I707" s="22"/>
      <c r="J707" s="156" t="s">
        <v>2166</v>
      </c>
      <c r="K707" s="156" t="s">
        <v>2166</v>
      </c>
      <c r="L707" s="22">
        <v>18</v>
      </c>
      <c r="M707" s="22">
        <v>21</v>
      </c>
      <c r="N707" s="22">
        <v>18.600000000000001</v>
      </c>
      <c r="O707" s="22">
        <v>-2</v>
      </c>
      <c r="P707" s="22">
        <v>-53</v>
      </c>
      <c r="Q707" s="22">
        <v>-56</v>
      </c>
      <c r="R707" s="22" t="s">
        <v>2167</v>
      </c>
      <c r="S707" s="23" t="s">
        <v>2168</v>
      </c>
      <c r="AJ707" s="175"/>
      <c r="AK707" s="175"/>
      <c r="AL707" s="175"/>
      <c r="AM707" s="175"/>
      <c r="AN707" s="175"/>
      <c r="AO707" s="175"/>
      <c r="AP707" s="175"/>
      <c r="AS707" s="3"/>
      <c r="BD707" s="97"/>
    </row>
    <row r="708" spans="9:56">
      <c r="I708" s="22"/>
      <c r="J708" s="156" t="s">
        <v>2169</v>
      </c>
      <c r="K708" s="156" t="s">
        <v>2169</v>
      </c>
      <c r="L708" s="22">
        <v>18</v>
      </c>
      <c r="M708" s="22">
        <v>56</v>
      </c>
      <c r="N708" s="22">
        <v>13.2</v>
      </c>
      <c r="O708" s="22">
        <v>4</v>
      </c>
      <c r="P708" s="22">
        <v>12</v>
      </c>
      <c r="Q708" s="22">
        <v>13</v>
      </c>
      <c r="R708" s="22" t="s">
        <v>2170</v>
      </c>
      <c r="S708" s="23" t="s">
        <v>2171</v>
      </c>
      <c r="AJ708" s="175"/>
      <c r="AK708" s="175"/>
      <c r="AL708" s="175"/>
      <c r="AM708" s="175"/>
      <c r="AN708" s="175"/>
      <c r="AO708" s="175"/>
      <c r="AP708" s="175"/>
      <c r="AS708" s="3"/>
      <c r="BD708" s="97"/>
    </row>
    <row r="709" spans="9:56">
      <c r="I709" s="22"/>
      <c r="J709" s="156" t="s">
        <v>2172</v>
      </c>
      <c r="K709" s="156" t="s">
        <v>2172</v>
      </c>
      <c r="L709" s="22">
        <v>15</v>
      </c>
      <c r="M709" s="22">
        <v>41</v>
      </c>
      <c r="N709" s="22">
        <v>33.1</v>
      </c>
      <c r="O709" s="22">
        <v>19</v>
      </c>
      <c r="P709" s="22">
        <v>40</v>
      </c>
      <c r="Q709" s="22">
        <v>13</v>
      </c>
      <c r="R709" s="22" t="s">
        <v>2173</v>
      </c>
      <c r="S709" s="23" t="s">
        <v>2174</v>
      </c>
      <c r="AJ709" s="175"/>
      <c r="AK709" s="175"/>
      <c r="AL709" s="175"/>
      <c r="AM709" s="175"/>
      <c r="AN709" s="175"/>
      <c r="AO709" s="175"/>
      <c r="AP709" s="175"/>
      <c r="AS709" s="3"/>
      <c r="BD709" s="97"/>
    </row>
    <row r="710" spans="9:56">
      <c r="I710" s="22"/>
      <c r="J710" s="156" t="s">
        <v>2175</v>
      </c>
      <c r="K710" s="156" t="s">
        <v>2175</v>
      </c>
      <c r="L710" s="22">
        <v>15</v>
      </c>
      <c r="M710" s="22">
        <v>48</v>
      </c>
      <c r="N710" s="22">
        <v>44.4</v>
      </c>
      <c r="O710" s="22">
        <v>18</v>
      </c>
      <c r="P710" s="22">
        <v>8</v>
      </c>
      <c r="Q710" s="22">
        <v>30</v>
      </c>
      <c r="R710" s="22" t="s">
        <v>2176</v>
      </c>
      <c r="S710" s="23" t="s">
        <v>2177</v>
      </c>
      <c r="AJ710" s="175"/>
      <c r="AK710" s="175"/>
      <c r="AL710" s="175"/>
      <c r="AM710" s="175"/>
      <c r="AN710" s="175"/>
      <c r="AO710" s="175"/>
      <c r="AP710" s="175"/>
      <c r="AS710" s="3"/>
      <c r="BD710" s="97"/>
    </row>
    <row r="711" spans="9:56">
      <c r="I711" s="22"/>
      <c r="J711" s="156" t="s">
        <v>2178</v>
      </c>
      <c r="K711" s="156" t="s">
        <v>2178</v>
      </c>
      <c r="L711" s="22">
        <v>15</v>
      </c>
      <c r="M711" s="22">
        <v>49</v>
      </c>
      <c r="N711" s="22">
        <v>37.200000000000003</v>
      </c>
      <c r="O711" s="22">
        <v>3</v>
      </c>
      <c r="P711" s="22">
        <v>25</v>
      </c>
      <c r="Q711" s="22">
        <v>49</v>
      </c>
      <c r="R711" s="22" t="s">
        <v>2179</v>
      </c>
      <c r="S711" s="23" t="s">
        <v>2180</v>
      </c>
      <c r="AJ711" s="175"/>
      <c r="AK711" s="175"/>
      <c r="AL711" s="175"/>
      <c r="AM711" s="175"/>
      <c r="AN711" s="175"/>
      <c r="AO711" s="175"/>
      <c r="AP711" s="175"/>
      <c r="AS711" s="3"/>
      <c r="BD711" s="97"/>
    </row>
    <row r="712" spans="9:56">
      <c r="I712" s="22"/>
      <c r="J712" s="156" t="s">
        <v>2181</v>
      </c>
      <c r="K712" s="156" t="s">
        <v>2181</v>
      </c>
      <c r="L712" s="22">
        <v>17</v>
      </c>
      <c r="M712" s="22">
        <v>20</v>
      </c>
      <c r="N712" s="22">
        <v>49.7</v>
      </c>
      <c r="O712" s="22">
        <v>-12</v>
      </c>
      <c r="P712" s="22">
        <v>-50</v>
      </c>
      <c r="Q712" s="22">
        <v>-49</v>
      </c>
      <c r="R712" s="22" t="s">
        <v>2182</v>
      </c>
      <c r="S712" s="23" t="s">
        <v>2183</v>
      </c>
      <c r="AJ712" s="175"/>
      <c r="AK712" s="175"/>
      <c r="AL712" s="175"/>
      <c r="AM712" s="175"/>
      <c r="AN712" s="175"/>
      <c r="AO712" s="175"/>
      <c r="AP712" s="175"/>
      <c r="AS712" s="3"/>
      <c r="BD712" s="97"/>
    </row>
    <row r="713" spans="9:56">
      <c r="I713" s="22"/>
      <c r="J713" s="156" t="s">
        <v>2184</v>
      </c>
      <c r="K713" s="156" t="s">
        <v>2184</v>
      </c>
      <c r="L713" s="22">
        <v>17</v>
      </c>
      <c r="M713" s="22">
        <v>37</v>
      </c>
      <c r="N713" s="22">
        <v>35.200000000000003</v>
      </c>
      <c r="O713" s="22">
        <v>-15</v>
      </c>
      <c r="P713" s="22">
        <v>-23</v>
      </c>
      <c r="Q713" s="22">
        <v>-55</v>
      </c>
      <c r="R713" s="22" t="s">
        <v>2185</v>
      </c>
      <c r="S713" s="23" t="s">
        <v>2186</v>
      </c>
      <c r="AJ713" s="175"/>
      <c r="AK713" s="175"/>
      <c r="AL713" s="175"/>
      <c r="AM713" s="175"/>
      <c r="AN713" s="175"/>
      <c r="AO713" s="175"/>
      <c r="AP713" s="175"/>
      <c r="AS713" s="3"/>
      <c r="BD713" s="97"/>
    </row>
    <row r="714" spans="9:56">
      <c r="I714" s="22"/>
      <c r="J714" s="156" t="s">
        <v>2187</v>
      </c>
      <c r="K714" s="156" t="s">
        <v>2187</v>
      </c>
      <c r="L714" s="22">
        <v>15</v>
      </c>
      <c r="M714" s="22">
        <v>51</v>
      </c>
      <c r="N714" s="22">
        <v>15.9</v>
      </c>
      <c r="O714" s="22">
        <v>20</v>
      </c>
      <c r="P714" s="22">
        <v>58</v>
      </c>
      <c r="Q714" s="22">
        <v>41</v>
      </c>
      <c r="R714" s="22" t="s">
        <v>2188</v>
      </c>
      <c r="S714" s="23" t="s">
        <v>2189</v>
      </c>
      <c r="AJ714" s="175"/>
      <c r="AK714" s="175"/>
      <c r="AL714" s="175"/>
      <c r="AM714" s="175"/>
      <c r="AN714" s="175"/>
      <c r="AO714" s="175"/>
      <c r="AP714" s="175"/>
      <c r="AS714" s="3"/>
      <c r="BD714" s="97"/>
    </row>
    <row r="715" spans="9:56">
      <c r="I715" s="24" t="s">
        <v>2190</v>
      </c>
      <c r="J715" s="157" t="s">
        <v>2191</v>
      </c>
      <c r="K715" s="157" t="s">
        <v>2191</v>
      </c>
      <c r="L715" s="24" t="s">
        <v>39</v>
      </c>
      <c r="M715" s="24" t="s">
        <v>2190</v>
      </c>
      <c r="N715" s="24" t="s">
        <v>2190</v>
      </c>
      <c r="O715" s="24" t="s">
        <v>40</v>
      </c>
      <c r="P715" s="24" t="s">
        <v>2192</v>
      </c>
      <c r="Q715" s="24" t="s">
        <v>2193</v>
      </c>
      <c r="R715" s="24" t="s">
        <v>2194</v>
      </c>
      <c r="S715" s="24" t="s">
        <v>2192</v>
      </c>
      <c r="AJ715" s="175"/>
      <c r="AK715" s="175"/>
      <c r="AL715" s="175"/>
      <c r="AM715" s="175"/>
      <c r="AN715" s="175"/>
      <c r="AO715" s="175"/>
      <c r="AP715" s="175"/>
      <c r="AS715" s="3"/>
      <c r="BD715" s="97"/>
    </row>
    <row r="716" spans="9:56">
      <c r="J716" s="112" t="s">
        <v>2195</v>
      </c>
      <c r="K716" s="112" t="s">
        <v>2195</v>
      </c>
      <c r="L716" s="37">
        <v>18</v>
      </c>
      <c r="M716" s="37">
        <v>0</v>
      </c>
      <c r="N716" s="37">
        <v>38.700000000000003</v>
      </c>
      <c r="O716" s="37">
        <v>2</v>
      </c>
      <c r="P716" s="37">
        <v>55</v>
      </c>
      <c r="Q716" s="37">
        <v>54</v>
      </c>
      <c r="R716" s="22" t="s">
        <v>2196</v>
      </c>
      <c r="S716" s="23" t="s">
        <v>2197</v>
      </c>
      <c r="AJ716" s="175"/>
      <c r="AK716" s="175"/>
      <c r="AL716" s="175"/>
      <c r="AM716" s="175"/>
      <c r="AN716" s="175"/>
      <c r="AO716" s="175"/>
      <c r="AP716" s="175"/>
      <c r="AS716" s="3"/>
      <c r="BD716" s="97"/>
    </row>
    <row r="717" spans="9:56">
      <c r="J717" s="112" t="s">
        <v>2198</v>
      </c>
      <c r="K717" s="112" t="s">
        <v>2198</v>
      </c>
      <c r="L717" s="37">
        <v>18</v>
      </c>
      <c r="M717" s="37">
        <v>1</v>
      </c>
      <c r="N717" s="37">
        <v>45.2</v>
      </c>
      <c r="O717" s="37">
        <v>1</v>
      </c>
      <c r="P717" s="37">
        <v>18</v>
      </c>
      <c r="Q717" s="37">
        <v>18</v>
      </c>
      <c r="R717" s="22" t="s">
        <v>2199</v>
      </c>
      <c r="S717" s="23" t="s">
        <v>2200</v>
      </c>
      <c r="AJ717" s="175"/>
      <c r="AK717" s="175"/>
      <c r="AL717" s="175"/>
      <c r="AM717" s="175"/>
      <c r="AN717" s="175"/>
      <c r="AO717" s="175"/>
      <c r="AP717" s="175"/>
      <c r="AS717" s="3"/>
      <c r="BD717" s="97"/>
    </row>
    <row r="718" spans="9:56">
      <c r="J718" s="112" t="s">
        <v>2201</v>
      </c>
      <c r="K718" s="112" t="s">
        <v>2201</v>
      </c>
      <c r="L718" s="37">
        <v>18</v>
      </c>
      <c r="M718" s="37">
        <v>5</v>
      </c>
      <c r="N718" s="37">
        <v>27.3</v>
      </c>
      <c r="O718" s="37">
        <v>2</v>
      </c>
      <c r="P718" s="37">
        <v>3</v>
      </c>
      <c r="Q718" s="37">
        <v>0</v>
      </c>
      <c r="R718" s="22" t="s">
        <v>2202</v>
      </c>
      <c r="S718" s="23" t="s">
        <v>2203</v>
      </c>
      <c r="AJ718" s="175"/>
      <c r="AK718" s="175"/>
      <c r="AL718" s="175"/>
      <c r="AM718" s="175"/>
      <c r="AN718" s="175"/>
      <c r="AO718" s="175"/>
      <c r="AP718" s="175"/>
      <c r="AS718" s="3"/>
      <c r="BD718" s="97"/>
    </row>
    <row r="719" spans="9:56">
      <c r="I719" s="22"/>
      <c r="J719" s="156" t="s">
        <v>2204</v>
      </c>
      <c r="K719" s="156" t="s">
        <v>2204</v>
      </c>
      <c r="L719" s="22">
        <v>17</v>
      </c>
      <c r="M719" s="22">
        <v>34</v>
      </c>
      <c r="N719" s="22">
        <v>56.1</v>
      </c>
      <c r="O719" s="22">
        <v>12</v>
      </c>
      <c r="P719" s="22">
        <v>33</v>
      </c>
      <c r="Q719" s="22">
        <v>36</v>
      </c>
      <c r="R719" s="22" t="s">
        <v>2205</v>
      </c>
      <c r="S719" s="23" t="s">
        <v>2206</v>
      </c>
      <c r="AJ719" s="175"/>
      <c r="AK719" s="175"/>
      <c r="AL719" s="175"/>
      <c r="AM719" s="175"/>
      <c r="AN719" s="175"/>
      <c r="AO719" s="175"/>
      <c r="AP719" s="175"/>
      <c r="AS719" s="3"/>
      <c r="BD719" s="97"/>
    </row>
    <row r="720" spans="9:56">
      <c r="I720" s="22"/>
      <c r="J720" s="156" t="s">
        <v>2207</v>
      </c>
      <c r="K720" s="156" t="s">
        <v>2207</v>
      </c>
      <c r="L720" s="22">
        <v>17</v>
      </c>
      <c r="M720" s="22">
        <v>43</v>
      </c>
      <c r="N720" s="22">
        <v>28.4</v>
      </c>
      <c r="O720" s="22">
        <v>4</v>
      </c>
      <c r="P720" s="22">
        <v>34</v>
      </c>
      <c r="Q720" s="22">
        <v>2</v>
      </c>
      <c r="R720" s="22" t="s">
        <v>2208</v>
      </c>
      <c r="S720" s="23" t="s">
        <v>2209</v>
      </c>
      <c r="AJ720" s="175"/>
      <c r="AK720" s="175"/>
      <c r="AL720" s="175"/>
      <c r="AM720" s="175"/>
      <c r="AN720" s="175"/>
      <c r="AO720" s="175"/>
      <c r="AP720" s="175"/>
      <c r="AS720" s="3"/>
      <c r="BD720" s="97"/>
    </row>
    <row r="721" spans="9:56">
      <c r="I721" s="22"/>
      <c r="J721" s="156" t="s">
        <v>2210</v>
      </c>
      <c r="K721" s="156" t="s">
        <v>2210</v>
      </c>
      <c r="L721" s="22">
        <v>17</v>
      </c>
      <c r="M721" s="22">
        <v>47</v>
      </c>
      <c r="N721" s="22">
        <v>53.6</v>
      </c>
      <c r="O721" s="22">
        <v>2</v>
      </c>
      <c r="P721" s="22">
        <v>42</v>
      </c>
      <c r="Q721" s="22">
        <v>26</v>
      </c>
      <c r="R721" s="22" t="s">
        <v>2211</v>
      </c>
      <c r="S721" s="23" t="s">
        <v>2212</v>
      </c>
      <c r="AJ721" s="175"/>
      <c r="AK721" s="175"/>
      <c r="AL721" s="175"/>
      <c r="AM721" s="175"/>
      <c r="AN721" s="175"/>
      <c r="AO721" s="175"/>
      <c r="AP721" s="175"/>
      <c r="AS721" s="3"/>
      <c r="BD721" s="97"/>
    </row>
    <row r="722" spans="9:56">
      <c r="I722" s="22"/>
      <c r="J722" s="156" t="s">
        <v>2213</v>
      </c>
      <c r="K722" s="156" t="s">
        <v>2213</v>
      </c>
      <c r="L722" s="22">
        <v>16</v>
      </c>
      <c r="M722" s="22">
        <v>14</v>
      </c>
      <c r="N722" s="22">
        <v>20.7</v>
      </c>
      <c r="O722" s="22">
        <v>-3</v>
      </c>
      <c r="P722" s="22">
        <v>-41</v>
      </c>
      <c r="Q722" s="22">
        <v>-40</v>
      </c>
      <c r="R722" s="22" t="s">
        <v>2214</v>
      </c>
      <c r="S722" s="23" t="s">
        <v>2215</v>
      </c>
      <c r="AJ722" s="175"/>
      <c r="AK722" s="175"/>
      <c r="AL722" s="175"/>
      <c r="AM722" s="175"/>
      <c r="AN722" s="175"/>
      <c r="AO722" s="175"/>
      <c r="AP722" s="175"/>
      <c r="AS722" s="3"/>
      <c r="BD722" s="97"/>
    </row>
    <row r="723" spans="9:56">
      <c r="I723" s="22"/>
      <c r="J723" s="156" t="s">
        <v>2216</v>
      </c>
      <c r="K723" s="156" t="s">
        <v>2216</v>
      </c>
      <c r="L723" s="22">
        <v>16</v>
      </c>
      <c r="M723" s="22">
        <v>18</v>
      </c>
      <c r="N723" s="22">
        <v>19.3</v>
      </c>
      <c r="O723" s="22">
        <v>-4</v>
      </c>
      <c r="P723" s="22">
        <v>-41</v>
      </c>
      <c r="Q723" s="22">
        <v>-33</v>
      </c>
      <c r="R723" s="22" t="s">
        <v>2217</v>
      </c>
      <c r="S723" s="23" t="s">
        <v>2218</v>
      </c>
      <c r="AJ723" s="175"/>
      <c r="AK723" s="175"/>
      <c r="AL723" s="175"/>
      <c r="AM723" s="175"/>
      <c r="AN723" s="175"/>
      <c r="AO723" s="175"/>
      <c r="AP723" s="175"/>
      <c r="AS723" s="3"/>
      <c r="BD723" s="97"/>
    </row>
    <row r="724" spans="9:56">
      <c r="I724" s="22"/>
      <c r="J724" s="156" t="s">
        <v>2219</v>
      </c>
      <c r="K724" s="156" t="s">
        <v>2219</v>
      </c>
      <c r="L724" s="22">
        <v>16</v>
      </c>
      <c r="M724" s="22">
        <v>37</v>
      </c>
      <c r="N724" s="22">
        <v>9.6</v>
      </c>
      <c r="O724" s="22">
        <v>-10</v>
      </c>
      <c r="P724" s="22">
        <v>-34</v>
      </c>
      <c r="Q724" s="22">
        <v>-2</v>
      </c>
      <c r="R724" s="22" t="s">
        <v>2220</v>
      </c>
      <c r="S724" s="23" t="s">
        <v>2221</v>
      </c>
      <c r="AJ724" s="175"/>
      <c r="AK724" s="175"/>
      <c r="AL724" s="175"/>
      <c r="AM724" s="175"/>
      <c r="AN724" s="175"/>
      <c r="AO724" s="175"/>
      <c r="AP724" s="175"/>
      <c r="AS724" s="3"/>
      <c r="BD724" s="97"/>
    </row>
    <row r="725" spans="9:56">
      <c r="I725" s="22"/>
      <c r="J725" s="156" t="s">
        <v>2222</v>
      </c>
      <c r="K725" s="156" t="s">
        <v>2222</v>
      </c>
      <c r="L725" s="22">
        <v>17</v>
      </c>
      <c r="M725" s="22">
        <v>10</v>
      </c>
      <c r="N725" s="22">
        <v>22.7</v>
      </c>
      <c r="O725" s="22">
        <v>-15</v>
      </c>
      <c r="P725" s="22">
        <v>-43</v>
      </c>
      <c r="Q725" s="22">
        <v>-30</v>
      </c>
      <c r="R725" s="22" t="s">
        <v>2223</v>
      </c>
      <c r="S725" s="23" t="s">
        <v>2224</v>
      </c>
      <c r="AJ725" s="175"/>
      <c r="AK725" s="175"/>
      <c r="AL725" s="175"/>
      <c r="AM725" s="175"/>
      <c r="AN725" s="175"/>
      <c r="AO725" s="175"/>
      <c r="AP725" s="175"/>
      <c r="AS725" s="3"/>
      <c r="BD725" s="97"/>
    </row>
    <row r="726" spans="9:56">
      <c r="I726" s="22"/>
      <c r="J726" s="156" t="s">
        <v>2225</v>
      </c>
      <c r="K726" s="156" t="s">
        <v>2225</v>
      </c>
      <c r="L726" s="22">
        <v>17</v>
      </c>
      <c r="M726" s="22">
        <v>22</v>
      </c>
      <c r="N726" s="22">
        <v>0.6</v>
      </c>
      <c r="O726" s="22">
        <v>-24</v>
      </c>
      <c r="P726" s="22">
        <v>-59</v>
      </c>
      <c r="Q726" s="22">
        <v>-58</v>
      </c>
      <c r="R726" s="22" t="s">
        <v>2226</v>
      </c>
      <c r="S726" s="23" t="s">
        <v>2227</v>
      </c>
      <c r="AJ726" s="175"/>
      <c r="AK726" s="175"/>
      <c r="AL726" s="175"/>
      <c r="AM726" s="175"/>
      <c r="AN726" s="175"/>
      <c r="AO726" s="175"/>
      <c r="AP726" s="175"/>
      <c r="AS726" s="3"/>
      <c r="BD726" s="97"/>
    </row>
    <row r="727" spans="9:56">
      <c r="I727" s="22"/>
      <c r="J727" s="156" t="s">
        <v>2228</v>
      </c>
      <c r="K727" s="156" t="s">
        <v>2228</v>
      </c>
      <c r="L727" s="22">
        <v>17</v>
      </c>
      <c r="M727" s="22">
        <v>59</v>
      </c>
      <c r="N727" s="22">
        <v>1.6</v>
      </c>
      <c r="O727" s="22">
        <v>-9</v>
      </c>
      <c r="P727" s="22">
        <v>-46</v>
      </c>
      <c r="Q727" s="22">
        <v>-25</v>
      </c>
      <c r="R727" s="22" t="s">
        <v>2229</v>
      </c>
      <c r="S727" s="23" t="s">
        <v>2230</v>
      </c>
      <c r="AJ727" s="175"/>
      <c r="AK727" s="175"/>
      <c r="AL727" s="175"/>
      <c r="AM727" s="175"/>
      <c r="AN727" s="175"/>
      <c r="AO727" s="175"/>
      <c r="AP727" s="175"/>
      <c r="AS727" s="3"/>
      <c r="BD727" s="97"/>
    </row>
    <row r="728" spans="9:56">
      <c r="I728" s="22"/>
      <c r="J728" s="156" t="s">
        <v>2231</v>
      </c>
      <c r="K728" s="156" t="s">
        <v>2231</v>
      </c>
      <c r="L728" s="22">
        <v>16</v>
      </c>
      <c r="M728" s="22">
        <v>25</v>
      </c>
      <c r="N728" s="22">
        <v>35.200000000000003</v>
      </c>
      <c r="O728" s="22">
        <v>-23</v>
      </c>
      <c r="P728" s="22">
        <v>-26</v>
      </c>
      <c r="Q728" s="22">
        <v>-50</v>
      </c>
      <c r="R728" s="22" t="s">
        <v>2232</v>
      </c>
      <c r="S728" s="23" t="s">
        <v>2233</v>
      </c>
      <c r="AI728" s="5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BD728" s="97"/>
    </row>
    <row r="729" spans="9:56">
      <c r="I729" s="24" t="s">
        <v>2234</v>
      </c>
      <c r="J729" s="157" t="s">
        <v>2235</v>
      </c>
      <c r="K729" s="157" t="s">
        <v>2235</v>
      </c>
      <c r="L729" s="24" t="s">
        <v>39</v>
      </c>
      <c r="M729" s="24" t="s">
        <v>2234</v>
      </c>
      <c r="N729" s="24" t="s">
        <v>2234</v>
      </c>
      <c r="O729" s="24" t="s">
        <v>40</v>
      </c>
      <c r="P729" s="24" t="s">
        <v>2236</v>
      </c>
      <c r="Q729" s="24" t="s">
        <v>2237</v>
      </c>
      <c r="R729" s="24" t="s">
        <v>2238</v>
      </c>
      <c r="S729" s="24" t="s">
        <v>2236</v>
      </c>
      <c r="AJ729" s="175"/>
      <c r="AK729" s="175"/>
      <c r="AL729" s="175"/>
      <c r="AM729" s="175"/>
      <c r="AN729" s="175"/>
      <c r="AO729" s="175"/>
      <c r="AP729" s="175"/>
      <c r="AS729" s="3"/>
      <c r="BD729" s="97"/>
    </row>
    <row r="730" spans="9:56">
      <c r="I730" s="22"/>
      <c r="J730" s="156" t="s">
        <v>2239</v>
      </c>
      <c r="K730" s="156" t="s">
        <v>2239</v>
      </c>
      <c r="L730" s="22">
        <v>14</v>
      </c>
      <c r="M730" s="22">
        <v>46</v>
      </c>
      <c r="N730" s="22">
        <v>14.9</v>
      </c>
      <c r="O730" s="22">
        <v>1</v>
      </c>
      <c r="P730" s="22">
        <v>53</v>
      </c>
      <c r="Q730" s="22">
        <v>34</v>
      </c>
      <c r="R730" s="22" t="s">
        <v>2240</v>
      </c>
      <c r="S730" s="23" t="s">
        <v>2241</v>
      </c>
      <c r="AJ730" s="175"/>
      <c r="AK730" s="175"/>
      <c r="AL730" s="175"/>
      <c r="AM730" s="175"/>
      <c r="AN730" s="175"/>
      <c r="AO730" s="175"/>
      <c r="AP730" s="175"/>
      <c r="AS730" s="3"/>
      <c r="BD730" s="97"/>
    </row>
    <row r="731" spans="9:56">
      <c r="I731" s="22"/>
      <c r="J731" s="156" t="s">
        <v>2242</v>
      </c>
      <c r="K731" s="156" t="s">
        <v>2242</v>
      </c>
      <c r="L731" s="22">
        <v>13</v>
      </c>
      <c r="M731" s="22">
        <v>25</v>
      </c>
      <c r="N731" s="22">
        <v>11.6</v>
      </c>
      <c r="O731" s="22">
        <v>-11</v>
      </c>
      <c r="P731" s="22">
        <v>-9</v>
      </c>
      <c r="Q731" s="22">
        <v>-41</v>
      </c>
      <c r="R731" s="22" t="s">
        <v>2243</v>
      </c>
      <c r="S731" s="23" t="s">
        <v>2244</v>
      </c>
      <c r="AJ731" s="175"/>
      <c r="AK731" s="175"/>
      <c r="AL731" s="175"/>
      <c r="AM731" s="175"/>
      <c r="AN731" s="175"/>
      <c r="AO731" s="175"/>
      <c r="AP731" s="175"/>
      <c r="AS731" s="3"/>
      <c r="BD731" s="97"/>
    </row>
    <row r="732" spans="9:56">
      <c r="I732" s="22"/>
      <c r="J732" s="156" t="s">
        <v>2245</v>
      </c>
      <c r="K732" s="156" t="s">
        <v>2245</v>
      </c>
      <c r="L732" s="22">
        <v>11</v>
      </c>
      <c r="M732" s="22">
        <v>50</v>
      </c>
      <c r="N732" s="22">
        <v>41.7</v>
      </c>
      <c r="O732" s="22">
        <v>1</v>
      </c>
      <c r="P732" s="22">
        <v>45</v>
      </c>
      <c r="Q732" s="22">
        <v>53</v>
      </c>
      <c r="R732" s="22" t="s">
        <v>2246</v>
      </c>
      <c r="S732" s="23" t="s">
        <v>2247</v>
      </c>
      <c r="AJ732" s="175"/>
      <c r="AK732" s="175"/>
      <c r="AL732" s="175"/>
      <c r="AM732" s="175"/>
      <c r="AN732" s="175"/>
      <c r="AO732" s="175"/>
      <c r="AP732" s="175"/>
      <c r="AS732" s="3"/>
      <c r="BD732" s="97"/>
    </row>
    <row r="733" spans="9:56">
      <c r="I733" s="22"/>
      <c r="J733" s="156" t="s">
        <v>2248</v>
      </c>
      <c r="K733" s="156" t="s">
        <v>2248</v>
      </c>
      <c r="L733" s="22">
        <v>12</v>
      </c>
      <c r="M733" s="22">
        <v>41</v>
      </c>
      <c r="N733" s="22">
        <v>39.6</v>
      </c>
      <c r="O733" s="22">
        <v>-1</v>
      </c>
      <c r="P733" s="22">
        <v>-26</v>
      </c>
      <c r="Q733" s="22">
        <v>-58</v>
      </c>
      <c r="R733" s="22" t="s">
        <v>2249</v>
      </c>
      <c r="S733" s="23" t="s">
        <v>2250</v>
      </c>
      <c r="AJ733" s="175"/>
      <c r="AK733" s="175"/>
      <c r="AL733" s="175"/>
      <c r="AM733" s="175"/>
      <c r="AN733" s="175"/>
      <c r="AO733" s="175"/>
      <c r="AP733" s="175"/>
      <c r="AS733" s="3"/>
      <c r="BD733" s="97"/>
    </row>
    <row r="734" spans="9:56">
      <c r="I734" s="22"/>
      <c r="J734" s="156" t="s">
        <v>2251</v>
      </c>
      <c r="K734" s="156" t="s">
        <v>2251</v>
      </c>
      <c r="L734" s="22">
        <v>12</v>
      </c>
      <c r="M734" s="22">
        <v>55</v>
      </c>
      <c r="N734" s="22">
        <v>36.200000000000003</v>
      </c>
      <c r="O734" s="22">
        <v>3</v>
      </c>
      <c r="P734" s="22">
        <v>23</v>
      </c>
      <c r="Q734" s="22">
        <v>51</v>
      </c>
      <c r="R734" s="22" t="s">
        <v>2252</v>
      </c>
      <c r="S734" s="23" t="s">
        <v>2253</v>
      </c>
      <c r="AJ734" s="175"/>
      <c r="AK734" s="175"/>
      <c r="AL734" s="175"/>
      <c r="AM734" s="175"/>
      <c r="AN734" s="175"/>
      <c r="AO734" s="175"/>
      <c r="AP734" s="175"/>
      <c r="AS734" s="3"/>
      <c r="BD734" s="97"/>
    </row>
    <row r="735" spans="9:56">
      <c r="I735" s="22"/>
      <c r="J735" s="156" t="s">
        <v>2254</v>
      </c>
      <c r="K735" s="156" t="s">
        <v>2254</v>
      </c>
      <c r="L735" s="22">
        <v>13</v>
      </c>
      <c r="M735" s="22">
        <v>2</v>
      </c>
      <c r="N735" s="22">
        <v>10.6</v>
      </c>
      <c r="O735" s="22">
        <v>10</v>
      </c>
      <c r="P735" s="22">
        <v>57</v>
      </c>
      <c r="Q735" s="22">
        <v>33</v>
      </c>
      <c r="R735" s="22" t="s">
        <v>2255</v>
      </c>
      <c r="S735" s="23" t="s">
        <v>2256</v>
      </c>
      <c r="AJ735" s="175"/>
      <c r="AK735" s="175"/>
      <c r="AL735" s="175"/>
      <c r="AM735" s="175"/>
      <c r="AN735" s="175"/>
      <c r="AO735" s="175"/>
      <c r="AP735" s="175"/>
      <c r="AS735" s="3"/>
      <c r="BD735" s="97"/>
    </row>
    <row r="736" spans="9:56">
      <c r="I736" s="22"/>
      <c r="J736" s="156" t="s">
        <v>2257</v>
      </c>
      <c r="K736" s="156" t="s">
        <v>2257</v>
      </c>
      <c r="L736" s="22">
        <v>13</v>
      </c>
      <c r="M736" s="22">
        <v>34</v>
      </c>
      <c r="N736" s="22">
        <v>41.7</v>
      </c>
      <c r="O736" s="22">
        <v>0</v>
      </c>
      <c r="P736" s="22">
        <v>-35</v>
      </c>
      <c r="Q736" s="22">
        <v>-45</v>
      </c>
      <c r="R736" s="22" t="s">
        <v>2258</v>
      </c>
      <c r="S736" s="23" t="s">
        <v>2259</v>
      </c>
      <c r="V736" s="5"/>
      <c r="W736" s="5"/>
      <c r="X736" s="283" t="s">
        <v>3112</v>
      </c>
      <c r="Y736" s="5"/>
      <c r="Z736" s="342"/>
      <c r="AA736" s="5"/>
      <c r="AB736" s="5"/>
      <c r="AC736" s="5"/>
      <c r="AD736" s="5"/>
      <c r="AE736" s="5"/>
      <c r="AF736" s="5"/>
      <c r="AG736" s="5"/>
      <c r="AJ736" s="175"/>
      <c r="AK736" s="175"/>
      <c r="AL736" s="175"/>
      <c r="AM736" s="175"/>
      <c r="AN736" s="175"/>
      <c r="AO736" s="175"/>
      <c r="AP736" s="175"/>
      <c r="AS736" s="3"/>
      <c r="BD736" s="97"/>
    </row>
    <row r="737" spans="9:56">
      <c r="I737" s="22"/>
      <c r="J737" s="156" t="s">
        <v>2260</v>
      </c>
      <c r="K737" s="156" t="s">
        <v>2260</v>
      </c>
      <c r="L737" s="22">
        <v>12</v>
      </c>
      <c r="M737" s="22">
        <v>19</v>
      </c>
      <c r="N737" s="22">
        <v>54.3</v>
      </c>
      <c r="O737" s="22">
        <v>0</v>
      </c>
      <c r="P737" s="22">
        <v>-40</v>
      </c>
      <c r="Q737" s="22">
        <v>0</v>
      </c>
      <c r="R737" s="22" t="s">
        <v>2261</v>
      </c>
      <c r="S737" s="23" t="s">
        <v>2262</v>
      </c>
      <c r="AJ737" s="175"/>
      <c r="AK737" s="175"/>
      <c r="AL737" s="175"/>
      <c r="AM737" s="175"/>
      <c r="AN737" s="175"/>
      <c r="AO737" s="175"/>
      <c r="AP737" s="175"/>
      <c r="AS737" s="3"/>
      <c r="BD737" s="97"/>
    </row>
    <row r="738" spans="9:56">
      <c r="I738" s="22"/>
      <c r="J738" s="156" t="s">
        <v>2263</v>
      </c>
      <c r="K738" s="156" t="s">
        <v>2263</v>
      </c>
      <c r="L738" s="22">
        <v>13</v>
      </c>
      <c r="M738" s="22">
        <v>9</v>
      </c>
      <c r="N738" s="22">
        <v>57</v>
      </c>
      <c r="O738" s="22">
        <v>-5</v>
      </c>
      <c r="P738" s="22">
        <v>-32</v>
      </c>
      <c r="Q738" s="22">
        <v>-20</v>
      </c>
      <c r="R738" s="22" t="s">
        <v>2264</v>
      </c>
      <c r="S738" s="23" t="s">
        <v>2265</v>
      </c>
      <c r="AJ738" s="175"/>
      <c r="AK738" s="175"/>
      <c r="AL738" s="175"/>
      <c r="AM738" s="175"/>
      <c r="AN738" s="175"/>
      <c r="AO738" s="175"/>
      <c r="AP738" s="175"/>
      <c r="AS738" s="3"/>
      <c r="BD738" s="97"/>
    </row>
    <row r="739" spans="9:56">
      <c r="I739" s="22"/>
      <c r="J739" s="156" t="s">
        <v>2266</v>
      </c>
      <c r="K739" s="156" t="s">
        <v>2266</v>
      </c>
      <c r="L739" s="22">
        <v>14</v>
      </c>
      <c r="M739" s="22">
        <v>16</v>
      </c>
      <c r="N739" s="22">
        <v>0.9</v>
      </c>
      <c r="O739" s="22">
        <v>-6</v>
      </c>
      <c r="P739" s="22">
        <v>0</v>
      </c>
      <c r="Q739" s="22">
        <v>-2</v>
      </c>
      <c r="R739" s="22" t="s">
        <v>2267</v>
      </c>
      <c r="S739" s="23" t="s">
        <v>2268</v>
      </c>
      <c r="AJ739" s="175"/>
      <c r="AK739" s="175"/>
      <c r="AL739" s="175"/>
      <c r="AM739" s="175"/>
      <c r="AN739" s="175"/>
      <c r="AO739" s="175"/>
      <c r="AP739" s="175"/>
      <c r="AS739" s="3"/>
      <c r="BD739" s="97"/>
    </row>
    <row r="740" spans="9:56">
      <c r="I740" s="22"/>
      <c r="J740" s="156" t="s">
        <v>2269</v>
      </c>
      <c r="K740" s="156" t="s">
        <v>2269</v>
      </c>
      <c r="L740" s="22">
        <v>14</v>
      </c>
      <c r="M740" s="22">
        <v>12</v>
      </c>
      <c r="N740" s="22">
        <v>53.7</v>
      </c>
      <c r="O740" s="22">
        <v>-10</v>
      </c>
      <c r="P740" s="22">
        <v>-16</v>
      </c>
      <c r="Q740" s="22">
        <v>-25</v>
      </c>
      <c r="R740" s="22" t="s">
        <v>2270</v>
      </c>
      <c r="S740" s="23" t="s">
        <v>2271</v>
      </c>
      <c r="AJ740" s="175"/>
      <c r="AK740" s="175"/>
      <c r="AL740" s="175"/>
      <c r="AM740" s="175"/>
      <c r="AN740" s="175"/>
      <c r="AO740" s="175"/>
      <c r="AP740" s="175"/>
      <c r="AS740" s="3"/>
      <c r="BD740" s="97"/>
    </row>
    <row r="741" spans="9:56">
      <c r="I741" s="22"/>
      <c r="J741" s="156" t="s">
        <v>2272</v>
      </c>
      <c r="K741" s="156" t="s">
        <v>2272</v>
      </c>
      <c r="L741" s="22">
        <v>14</v>
      </c>
      <c r="M741" s="22">
        <v>43</v>
      </c>
      <c r="N741" s="22">
        <v>3.6</v>
      </c>
      <c r="O741" s="22">
        <v>-5</v>
      </c>
      <c r="P741" s="22">
        <v>-39</v>
      </c>
      <c r="Q741" s="22">
        <v>-30</v>
      </c>
      <c r="R741" s="22" t="s">
        <v>2273</v>
      </c>
      <c r="S741" s="23" t="s">
        <v>2274</v>
      </c>
      <c r="AJ741" s="175"/>
      <c r="AK741" s="175"/>
      <c r="AL741" s="175"/>
      <c r="AM741" s="175"/>
      <c r="AN741" s="175"/>
      <c r="AO741" s="175"/>
      <c r="AP741" s="175"/>
      <c r="AS741" s="3"/>
      <c r="BD741" s="97"/>
    </row>
    <row r="742" spans="9:56">
      <c r="I742" s="22"/>
      <c r="J742" s="156" t="s">
        <v>2275</v>
      </c>
      <c r="K742" s="156" t="s">
        <v>2275</v>
      </c>
      <c r="L742" s="22">
        <v>11</v>
      </c>
      <c r="M742" s="22">
        <v>45</v>
      </c>
      <c r="N742" s="22">
        <v>51.6</v>
      </c>
      <c r="O742" s="22">
        <v>6</v>
      </c>
      <c r="P742" s="22">
        <v>31</v>
      </c>
      <c r="Q742" s="22">
        <v>46</v>
      </c>
      <c r="R742" s="22" t="s">
        <v>2276</v>
      </c>
      <c r="S742" s="23" t="s">
        <v>2277</v>
      </c>
      <c r="AJ742" s="175"/>
      <c r="AK742" s="175"/>
      <c r="AL742" s="175"/>
      <c r="AM742" s="175"/>
      <c r="AN742" s="175"/>
      <c r="AO742" s="175"/>
      <c r="AP742" s="175"/>
      <c r="AS742" s="3"/>
      <c r="BD742" s="97"/>
    </row>
    <row r="743" spans="9:56">
      <c r="I743" s="22"/>
      <c r="J743" s="156" t="s">
        <v>2278</v>
      </c>
      <c r="K743" s="156" t="s">
        <v>2278</v>
      </c>
      <c r="L743" s="22">
        <v>12</v>
      </c>
      <c r="M743" s="22">
        <v>5</v>
      </c>
      <c r="N743" s="22">
        <v>12.5</v>
      </c>
      <c r="O743" s="22">
        <v>8</v>
      </c>
      <c r="P743" s="22">
        <v>43</v>
      </c>
      <c r="Q743" s="22">
        <v>59</v>
      </c>
      <c r="R743" s="22" t="s">
        <v>2279</v>
      </c>
      <c r="S743" s="23" t="s">
        <v>2280</v>
      </c>
      <c r="AJ743" s="175"/>
      <c r="AK743" s="175"/>
      <c r="AL743" s="175"/>
      <c r="AM743" s="175"/>
      <c r="AN743" s="175"/>
      <c r="AO743" s="175"/>
      <c r="AP743" s="175"/>
      <c r="AS743" s="3"/>
      <c r="BD743" s="97"/>
    </row>
    <row r="744" spans="9:56">
      <c r="I744" s="22"/>
      <c r="J744" s="156" t="s">
        <v>2281</v>
      </c>
      <c r="K744" s="156" t="s">
        <v>2281</v>
      </c>
      <c r="L744" s="22">
        <v>14</v>
      </c>
      <c r="M744" s="22">
        <v>1</v>
      </c>
      <c r="N744" s="22">
        <v>38.799999999999997</v>
      </c>
      <c r="O744" s="22">
        <v>1</v>
      </c>
      <c r="P744" s="22">
        <v>32</v>
      </c>
      <c r="Q744" s="22">
        <v>40</v>
      </c>
      <c r="R744" s="22" t="s">
        <v>2282</v>
      </c>
      <c r="S744" s="23" t="s">
        <v>2283</v>
      </c>
      <c r="AJ744" s="175"/>
      <c r="AK744" s="175"/>
      <c r="AL744" s="175"/>
      <c r="AM744" s="175"/>
      <c r="AN744" s="175"/>
      <c r="AO744" s="175"/>
      <c r="AP744" s="175"/>
      <c r="AS744" s="3"/>
      <c r="BD744" s="97"/>
    </row>
    <row r="745" spans="9:56">
      <c r="I745" s="24" t="s">
        <v>2284</v>
      </c>
      <c r="J745" s="157" t="s">
        <v>2285</v>
      </c>
      <c r="K745" s="157" t="s">
        <v>2285</v>
      </c>
      <c r="L745" s="24" t="s">
        <v>39</v>
      </c>
      <c r="M745" s="24" t="s">
        <v>2284</v>
      </c>
      <c r="N745" s="24" t="s">
        <v>2284</v>
      </c>
      <c r="O745" s="24" t="s">
        <v>40</v>
      </c>
      <c r="P745" s="24" t="s">
        <v>2286</v>
      </c>
      <c r="Q745" s="24" t="s">
        <v>2287</v>
      </c>
      <c r="R745" s="24" t="s">
        <v>2288</v>
      </c>
      <c r="S745" s="24" t="s">
        <v>2286</v>
      </c>
      <c r="AJ745" s="175"/>
      <c r="AK745" s="175"/>
      <c r="AL745" s="175"/>
      <c r="AM745" s="175"/>
      <c r="AN745" s="175"/>
      <c r="AO745" s="175"/>
      <c r="AP745" s="175"/>
      <c r="AS745" s="3"/>
      <c r="BD745" s="97"/>
    </row>
    <row r="746" spans="9:56">
      <c r="I746" s="22"/>
      <c r="J746" s="156" t="s">
        <v>2289</v>
      </c>
      <c r="K746" s="156" t="s">
        <v>2289</v>
      </c>
      <c r="L746" s="22">
        <v>3</v>
      </c>
      <c r="M746" s="22">
        <v>24</v>
      </c>
      <c r="N746" s="22">
        <v>19.399999999999999</v>
      </c>
      <c r="O746" s="22">
        <v>49</v>
      </c>
      <c r="P746" s="22">
        <v>51</v>
      </c>
      <c r="Q746" s="22">
        <v>40</v>
      </c>
      <c r="R746" s="22" t="s">
        <v>2290</v>
      </c>
      <c r="S746" s="22" t="s">
        <v>2291</v>
      </c>
      <c r="AJ746" s="175"/>
      <c r="AK746" s="175"/>
      <c r="AL746" s="175"/>
      <c r="AM746" s="175"/>
      <c r="AN746" s="175"/>
      <c r="AO746" s="175"/>
      <c r="AP746" s="175"/>
      <c r="AS746" s="3"/>
      <c r="BD746" s="97"/>
    </row>
    <row r="747" spans="9:56">
      <c r="I747" s="22"/>
      <c r="J747" s="156" t="s">
        <v>2292</v>
      </c>
      <c r="K747" s="156" t="s">
        <v>2292</v>
      </c>
      <c r="L747" s="22">
        <v>3</v>
      </c>
      <c r="M747" s="22">
        <v>8</v>
      </c>
      <c r="N747" s="22">
        <v>10.1</v>
      </c>
      <c r="O747" s="22">
        <v>40</v>
      </c>
      <c r="P747" s="22">
        <v>57</v>
      </c>
      <c r="Q747" s="22">
        <v>20</v>
      </c>
      <c r="R747" s="22" t="s">
        <v>2293</v>
      </c>
      <c r="S747" s="22" t="s">
        <v>2294</v>
      </c>
      <c r="AJ747" s="175"/>
      <c r="AK747" s="175"/>
      <c r="AL747" s="175"/>
      <c r="AM747" s="175"/>
      <c r="AN747" s="175"/>
      <c r="AO747" s="175"/>
      <c r="AP747" s="175"/>
      <c r="AS747" s="3"/>
      <c r="BD747" s="97"/>
    </row>
    <row r="748" spans="9:56">
      <c r="I748" s="22"/>
      <c r="J748" s="156" t="s">
        <v>2295</v>
      </c>
      <c r="K748" s="156" t="s">
        <v>2295</v>
      </c>
      <c r="L748" s="22">
        <v>3</v>
      </c>
      <c r="M748" s="22">
        <v>4</v>
      </c>
      <c r="N748" s="22">
        <v>47.8</v>
      </c>
      <c r="O748" s="22">
        <v>53</v>
      </c>
      <c r="P748" s="22">
        <v>30</v>
      </c>
      <c r="Q748" s="22">
        <v>23</v>
      </c>
      <c r="R748" s="22" t="s">
        <v>2296</v>
      </c>
      <c r="S748" s="22" t="s">
        <v>2297</v>
      </c>
      <c r="AJ748" s="175"/>
      <c r="AK748" s="175"/>
      <c r="AL748" s="175"/>
      <c r="AM748" s="175"/>
      <c r="AN748" s="175"/>
      <c r="AO748" s="175"/>
      <c r="AP748" s="175"/>
      <c r="AS748" s="3"/>
      <c r="BD748" s="97"/>
    </row>
    <row r="749" spans="9:56">
      <c r="I749" s="22"/>
      <c r="J749" s="156" t="s">
        <v>2298</v>
      </c>
      <c r="K749" s="156" t="s">
        <v>2298</v>
      </c>
      <c r="L749" s="22">
        <v>3</v>
      </c>
      <c r="M749" s="22">
        <v>42</v>
      </c>
      <c r="N749" s="22">
        <v>55.5</v>
      </c>
      <c r="O749" s="22">
        <v>47</v>
      </c>
      <c r="P749" s="22">
        <v>47</v>
      </c>
      <c r="Q749" s="22">
        <v>15</v>
      </c>
      <c r="R749" s="22" t="s">
        <v>2299</v>
      </c>
      <c r="S749" s="22" t="s">
        <v>2300</v>
      </c>
      <c r="AJ749" s="175"/>
      <c r="AK749" s="175"/>
      <c r="AL749" s="175"/>
      <c r="AM749" s="175"/>
      <c r="AN749" s="175"/>
      <c r="AO749" s="175"/>
      <c r="AP749" s="175"/>
      <c r="AS749" s="3"/>
      <c r="BD749" s="97"/>
    </row>
    <row r="750" spans="9:56">
      <c r="I750" s="22"/>
      <c r="J750" s="156" t="s">
        <v>2301</v>
      </c>
      <c r="K750" s="156" t="s">
        <v>2301</v>
      </c>
      <c r="L750" s="22">
        <v>3</v>
      </c>
      <c r="M750" s="22">
        <v>57</v>
      </c>
      <c r="N750" s="22">
        <v>51.2</v>
      </c>
      <c r="O750" s="22">
        <v>40</v>
      </c>
      <c r="P750" s="22">
        <v>0</v>
      </c>
      <c r="Q750" s="22">
        <v>37</v>
      </c>
      <c r="R750" s="22" t="s">
        <v>2302</v>
      </c>
      <c r="S750" s="22" t="s">
        <v>2303</v>
      </c>
      <c r="AJ750" s="175"/>
      <c r="AK750" s="175"/>
      <c r="AL750" s="175"/>
      <c r="AM750" s="175"/>
      <c r="AN750" s="175"/>
      <c r="AO750" s="175"/>
      <c r="AP750" s="175"/>
      <c r="AS750" s="3"/>
      <c r="BD750" s="97"/>
    </row>
    <row r="751" spans="9:56">
      <c r="I751" s="22"/>
      <c r="J751" s="156" t="s">
        <v>2304</v>
      </c>
      <c r="K751" s="156" t="s">
        <v>2304</v>
      </c>
      <c r="L751" s="22">
        <v>3</v>
      </c>
      <c r="M751" s="22">
        <v>54</v>
      </c>
      <c r="N751" s="22">
        <v>7.9</v>
      </c>
      <c r="O751" s="22">
        <v>31</v>
      </c>
      <c r="P751" s="22">
        <v>53</v>
      </c>
      <c r="Q751" s="22">
        <v>1</v>
      </c>
      <c r="R751" s="22" t="s">
        <v>2305</v>
      </c>
      <c r="S751" s="22" t="s">
        <v>2306</v>
      </c>
      <c r="AJ751" s="175"/>
      <c r="AK751" s="175"/>
      <c r="AL751" s="175"/>
      <c r="AM751" s="175"/>
      <c r="AN751" s="175"/>
      <c r="AO751" s="175"/>
      <c r="AP751" s="175"/>
      <c r="AS751" s="3"/>
      <c r="BD751" s="97"/>
    </row>
    <row r="752" spans="9:56">
      <c r="I752" s="22"/>
      <c r="J752" s="156" t="s">
        <v>2307</v>
      </c>
      <c r="K752" s="156" t="s">
        <v>2307</v>
      </c>
      <c r="L752" s="22">
        <v>2</v>
      </c>
      <c r="M752" s="22">
        <v>50</v>
      </c>
      <c r="N752" s="22">
        <v>41.8</v>
      </c>
      <c r="O752" s="22">
        <v>55</v>
      </c>
      <c r="P752" s="22">
        <v>53</v>
      </c>
      <c r="Q752" s="22">
        <v>44</v>
      </c>
      <c r="R752" s="22" t="s">
        <v>2308</v>
      </c>
      <c r="S752" s="22" t="s">
        <v>2309</v>
      </c>
      <c r="AJ752" s="175"/>
      <c r="AK752" s="175"/>
      <c r="AL752" s="175"/>
      <c r="AM752" s="175"/>
      <c r="AN752" s="175"/>
      <c r="AO752" s="175"/>
      <c r="AP752" s="175"/>
      <c r="AS752" s="3"/>
      <c r="BD752" s="97"/>
    </row>
    <row r="753" spans="9:56">
      <c r="I753" s="22"/>
      <c r="J753" s="156" t="s">
        <v>2310</v>
      </c>
      <c r="K753" s="156" t="s">
        <v>2310</v>
      </c>
      <c r="L753" s="22">
        <v>3</v>
      </c>
      <c r="M753" s="22">
        <v>45</v>
      </c>
      <c r="N753" s="22">
        <v>11.6</v>
      </c>
      <c r="O753" s="22">
        <v>42</v>
      </c>
      <c r="P753" s="22">
        <v>34</v>
      </c>
      <c r="Q753" s="22">
        <v>43</v>
      </c>
      <c r="R753" s="22" t="s">
        <v>2311</v>
      </c>
      <c r="S753" s="22" t="s">
        <v>2312</v>
      </c>
      <c r="AJ753" s="175"/>
      <c r="AK753" s="175"/>
      <c r="AL753" s="175"/>
      <c r="AM753" s="175"/>
      <c r="AN753" s="175"/>
      <c r="AO753" s="175"/>
      <c r="AP753" s="175"/>
      <c r="AS753" s="3"/>
      <c r="BD753" s="97"/>
    </row>
    <row r="754" spans="9:56">
      <c r="I754" s="22"/>
      <c r="J754" s="156" t="s">
        <v>2313</v>
      </c>
      <c r="K754" s="156" t="s">
        <v>2313</v>
      </c>
      <c r="L754" s="22">
        <v>3</v>
      </c>
      <c r="M754" s="22">
        <v>58</v>
      </c>
      <c r="N754" s="22">
        <v>57.9</v>
      </c>
      <c r="O754" s="22">
        <v>35</v>
      </c>
      <c r="P754" s="22">
        <v>47</v>
      </c>
      <c r="Q754" s="22">
        <v>28</v>
      </c>
      <c r="R754" s="22" t="s">
        <v>2314</v>
      </c>
      <c r="S754" s="22" t="s">
        <v>2315</v>
      </c>
      <c r="AJ754" s="175"/>
      <c r="AK754" s="175"/>
      <c r="AL754" s="175"/>
      <c r="AM754" s="175"/>
      <c r="AN754" s="175"/>
      <c r="AO754" s="175"/>
      <c r="AP754" s="175"/>
      <c r="AS754" s="3"/>
      <c r="BD754" s="97"/>
    </row>
    <row r="755" spans="9:56">
      <c r="I755" s="22"/>
      <c r="J755" s="156" t="s">
        <v>2316</v>
      </c>
      <c r="K755" s="156" t="s">
        <v>2316</v>
      </c>
      <c r="L755" s="22">
        <v>3</v>
      </c>
      <c r="M755" s="22">
        <v>44</v>
      </c>
      <c r="N755" s="22">
        <v>19.100000000000001</v>
      </c>
      <c r="O755" s="22">
        <v>32</v>
      </c>
      <c r="P755" s="22">
        <v>17</v>
      </c>
      <c r="Q755" s="22">
        <v>18</v>
      </c>
      <c r="R755" s="22" t="s">
        <v>2317</v>
      </c>
      <c r="S755" s="22" t="s">
        <v>2318</v>
      </c>
      <c r="AJ755" s="175"/>
      <c r="AK755" s="175"/>
      <c r="AL755" s="175"/>
      <c r="AM755" s="175"/>
      <c r="AN755" s="175"/>
      <c r="AO755" s="175"/>
      <c r="AP755" s="175"/>
      <c r="AS755" s="3"/>
      <c r="BD755" s="97"/>
    </row>
    <row r="756" spans="9:56">
      <c r="I756" s="22"/>
      <c r="J756" s="156" t="s">
        <v>2319</v>
      </c>
      <c r="K756" s="156" t="s">
        <v>2319</v>
      </c>
      <c r="L756" s="22">
        <v>3</v>
      </c>
      <c r="M756" s="22">
        <v>5</v>
      </c>
      <c r="N756" s="22">
        <v>10.6</v>
      </c>
      <c r="O756" s="22">
        <v>38</v>
      </c>
      <c r="P756" s="22">
        <v>50</v>
      </c>
      <c r="Q756" s="22">
        <v>25</v>
      </c>
      <c r="R756" s="22" t="s">
        <v>2320</v>
      </c>
      <c r="S756" s="22" t="s">
        <v>2321</v>
      </c>
      <c r="AJ756" s="175"/>
      <c r="AK756" s="175"/>
      <c r="AL756" s="175"/>
      <c r="AM756" s="175"/>
      <c r="AN756" s="175"/>
      <c r="AO756" s="175"/>
      <c r="AP756" s="175"/>
      <c r="AS756" s="3"/>
      <c r="BD756" s="97"/>
    </row>
    <row r="757" spans="9:56">
      <c r="I757" s="22"/>
      <c r="J757" s="156" t="s">
        <v>2322</v>
      </c>
      <c r="K757" s="156" t="s">
        <v>2322</v>
      </c>
      <c r="L757" s="22">
        <v>1</v>
      </c>
      <c r="M757" s="22">
        <v>43</v>
      </c>
      <c r="N757" s="22">
        <v>39.6</v>
      </c>
      <c r="O757" s="22">
        <v>50</v>
      </c>
      <c r="P757" s="22">
        <v>41</v>
      </c>
      <c r="Q757" s="22">
        <v>19</v>
      </c>
      <c r="R757" s="22" t="s">
        <v>2323</v>
      </c>
      <c r="S757" s="22" t="s">
        <v>2324</v>
      </c>
      <c r="AJ757" s="175"/>
      <c r="AK757" s="175"/>
      <c r="AL757" s="175"/>
      <c r="AM757" s="175"/>
      <c r="AN757" s="175"/>
      <c r="AO757" s="175"/>
      <c r="AP757" s="175"/>
      <c r="AS757" s="3"/>
      <c r="BD757" s="97"/>
    </row>
    <row r="758" spans="9:56">
      <c r="I758" s="24" t="s">
        <v>2325</v>
      </c>
      <c r="J758" s="157" t="s">
        <v>2326</v>
      </c>
      <c r="K758" s="157" t="s">
        <v>2326</v>
      </c>
      <c r="L758" s="24" t="s">
        <v>39</v>
      </c>
      <c r="M758" s="24" t="s">
        <v>2325</v>
      </c>
      <c r="N758" s="24" t="s">
        <v>2325</v>
      </c>
      <c r="O758" s="24" t="s">
        <v>40</v>
      </c>
      <c r="P758" s="24" t="s">
        <v>2327</v>
      </c>
      <c r="Q758" s="24" t="s">
        <v>2328</v>
      </c>
      <c r="R758" s="24" t="s">
        <v>2329</v>
      </c>
      <c r="S758" s="24" t="s">
        <v>2327</v>
      </c>
      <c r="AJ758" s="175"/>
      <c r="AK758" s="175"/>
      <c r="AL758" s="175"/>
      <c r="AM758" s="175"/>
      <c r="AN758" s="175"/>
      <c r="AO758" s="175"/>
      <c r="AP758" s="175"/>
      <c r="AS758" s="3"/>
      <c r="BD758" s="97"/>
    </row>
    <row r="759" spans="9:56">
      <c r="I759" s="22"/>
      <c r="J759" s="156" t="s">
        <v>2330</v>
      </c>
      <c r="K759" s="156" t="s">
        <v>2330</v>
      </c>
      <c r="L759" s="22">
        <v>23</v>
      </c>
      <c r="M759" s="22">
        <v>4</v>
      </c>
      <c r="N759" s="22">
        <v>45.7</v>
      </c>
      <c r="O759" s="22">
        <v>15</v>
      </c>
      <c r="P759" s="22">
        <v>12</v>
      </c>
      <c r="Q759" s="22">
        <v>19</v>
      </c>
      <c r="R759" s="22" t="s">
        <v>2331</v>
      </c>
      <c r="S759" s="22" t="s">
        <v>2332</v>
      </c>
      <c r="AJ759" s="175"/>
      <c r="AK759" s="175"/>
      <c r="AL759" s="175"/>
      <c r="AM759" s="175"/>
      <c r="AN759" s="175"/>
      <c r="AO759" s="175"/>
      <c r="AP759" s="175"/>
      <c r="AS759" s="3"/>
      <c r="BD759" s="97"/>
    </row>
    <row r="760" spans="9:56">
      <c r="I760" s="22"/>
      <c r="J760" s="156" t="s">
        <v>2333</v>
      </c>
      <c r="K760" s="156" t="s">
        <v>2333</v>
      </c>
      <c r="L760" s="22">
        <v>23</v>
      </c>
      <c r="M760" s="22">
        <v>3</v>
      </c>
      <c r="N760" s="22">
        <v>46.5</v>
      </c>
      <c r="O760" s="22">
        <v>28</v>
      </c>
      <c r="P760" s="22">
        <v>4</v>
      </c>
      <c r="Q760" s="22">
        <v>58</v>
      </c>
      <c r="R760" s="22" t="s">
        <v>2334</v>
      </c>
      <c r="S760" s="22" t="s">
        <v>2335</v>
      </c>
      <c r="AJ760" s="175"/>
      <c r="AK760" s="175"/>
      <c r="AL760" s="175"/>
      <c r="AM760" s="175"/>
      <c r="AN760" s="175"/>
      <c r="AO760" s="175"/>
      <c r="AP760" s="175"/>
      <c r="AS760" s="3"/>
      <c r="BD760" s="97"/>
    </row>
    <row r="761" spans="9:56">
      <c r="I761" s="22"/>
      <c r="J761" s="156" t="s">
        <v>2336</v>
      </c>
      <c r="K761" s="156" t="s">
        <v>2336</v>
      </c>
      <c r="L761" s="22">
        <v>0</v>
      </c>
      <c r="M761" s="22">
        <v>13</v>
      </c>
      <c r="N761" s="22">
        <v>14.2</v>
      </c>
      <c r="O761" s="22">
        <v>15</v>
      </c>
      <c r="P761" s="22">
        <v>11</v>
      </c>
      <c r="Q761" s="22">
        <v>1</v>
      </c>
      <c r="R761" s="22" t="s">
        <v>2337</v>
      </c>
      <c r="S761" s="22" t="s">
        <v>2338</v>
      </c>
      <c r="AJ761" s="175"/>
      <c r="AK761" s="175"/>
      <c r="AL761" s="175"/>
      <c r="AM761" s="175"/>
      <c r="AN761" s="175"/>
      <c r="AO761" s="175"/>
      <c r="AP761" s="175"/>
      <c r="AS761" s="3"/>
      <c r="BD761" s="97"/>
    </row>
    <row r="762" spans="9:56">
      <c r="I762" s="22"/>
      <c r="J762" s="156" t="s">
        <v>2339</v>
      </c>
      <c r="K762" s="156" t="s">
        <v>2339</v>
      </c>
      <c r="L762" s="22">
        <v>21</v>
      </c>
      <c r="M762" s="22">
        <v>44</v>
      </c>
      <c r="N762" s="22">
        <v>11.2</v>
      </c>
      <c r="O762" s="22">
        <v>9</v>
      </c>
      <c r="P762" s="22">
        <v>52</v>
      </c>
      <c r="Q762" s="22">
        <v>30</v>
      </c>
      <c r="R762" s="22" t="s">
        <v>2340</v>
      </c>
      <c r="S762" s="22" t="s">
        <v>2341</v>
      </c>
      <c r="AJ762" s="175"/>
      <c r="AK762" s="175"/>
      <c r="AL762" s="175"/>
      <c r="AM762" s="175"/>
      <c r="AN762" s="175"/>
      <c r="AO762" s="175"/>
      <c r="AP762" s="175"/>
      <c r="AS762" s="3"/>
      <c r="BD762" s="97"/>
    </row>
    <row r="763" spans="9:56">
      <c r="I763" s="22"/>
      <c r="J763" s="156" t="s">
        <v>2342</v>
      </c>
      <c r="K763" s="156" t="s">
        <v>2342</v>
      </c>
      <c r="L763" s="22">
        <v>22</v>
      </c>
      <c r="M763" s="22">
        <v>41</v>
      </c>
      <c r="N763" s="22">
        <v>27.7</v>
      </c>
      <c r="O763" s="22">
        <v>10</v>
      </c>
      <c r="P763" s="22">
        <v>49</v>
      </c>
      <c r="Q763" s="22">
        <v>53</v>
      </c>
      <c r="R763" s="22" t="s">
        <v>2343</v>
      </c>
      <c r="S763" s="22" t="s">
        <v>2344</v>
      </c>
      <c r="AJ763" s="175"/>
      <c r="AK763" s="175"/>
      <c r="AL763" s="175"/>
      <c r="AM763" s="175"/>
      <c r="AN763" s="175"/>
      <c r="AO763" s="175"/>
      <c r="AP763" s="175"/>
      <c r="AS763" s="3"/>
      <c r="BD763" s="97"/>
    </row>
    <row r="764" spans="9:56">
      <c r="I764" s="22"/>
      <c r="J764" s="156" t="s">
        <v>2345</v>
      </c>
      <c r="K764" s="156" t="s">
        <v>2345</v>
      </c>
      <c r="L764" s="22">
        <v>22</v>
      </c>
      <c r="M764" s="22">
        <v>43</v>
      </c>
      <c r="N764" s="22">
        <v>0.1</v>
      </c>
      <c r="O764" s="22">
        <v>30</v>
      </c>
      <c r="P764" s="22">
        <v>13</v>
      </c>
      <c r="Q764" s="22">
        <v>16</v>
      </c>
      <c r="R764" s="22" t="s">
        <v>2346</v>
      </c>
      <c r="S764" s="22" t="s">
        <v>2347</v>
      </c>
      <c r="AJ764" s="175"/>
      <c r="AK764" s="175"/>
      <c r="AL764" s="175"/>
      <c r="AM764" s="175"/>
      <c r="AN764" s="175"/>
      <c r="AO764" s="175"/>
      <c r="AP764" s="175"/>
      <c r="AS764" s="3"/>
      <c r="BD764" s="97"/>
    </row>
    <row r="765" spans="9:56">
      <c r="I765" s="22"/>
      <c r="J765" s="156" t="s">
        <v>2348</v>
      </c>
      <c r="K765" s="156" t="s">
        <v>2348</v>
      </c>
      <c r="L765" s="22">
        <v>22</v>
      </c>
      <c r="M765" s="22">
        <v>10</v>
      </c>
      <c r="N765" s="22">
        <v>12</v>
      </c>
      <c r="O765" s="22">
        <v>6</v>
      </c>
      <c r="P765" s="22">
        <v>11</v>
      </c>
      <c r="Q765" s="22">
        <v>52</v>
      </c>
      <c r="R765" s="22" t="s">
        <v>2349</v>
      </c>
      <c r="S765" s="22" t="s">
        <v>2350</v>
      </c>
      <c r="AJ765" s="175"/>
      <c r="AK765" s="175"/>
      <c r="AL765" s="175"/>
      <c r="AM765" s="175"/>
      <c r="AN765" s="175"/>
      <c r="AO765" s="175"/>
      <c r="AP765" s="175"/>
      <c r="AS765" s="3"/>
      <c r="BD765" s="97"/>
    </row>
    <row r="766" spans="9:56">
      <c r="I766" s="22"/>
      <c r="J766" s="156" t="s">
        <v>2351</v>
      </c>
      <c r="K766" s="156" t="s">
        <v>2351</v>
      </c>
      <c r="L766" s="22">
        <v>22</v>
      </c>
      <c r="M766" s="22">
        <v>46</v>
      </c>
      <c r="N766" s="22">
        <v>31.9</v>
      </c>
      <c r="O766" s="22">
        <v>23</v>
      </c>
      <c r="P766" s="22">
        <v>33</v>
      </c>
      <c r="Q766" s="22">
        <v>56</v>
      </c>
      <c r="R766" s="22" t="s">
        <v>2352</v>
      </c>
      <c r="S766" s="22" t="s">
        <v>2353</v>
      </c>
      <c r="AJ766" s="175"/>
      <c r="AK766" s="175"/>
      <c r="AL766" s="175"/>
      <c r="AM766" s="175"/>
      <c r="AN766" s="175"/>
      <c r="AO766" s="175"/>
      <c r="AP766" s="175"/>
      <c r="AS766" s="3"/>
      <c r="BD766" s="97"/>
    </row>
    <row r="767" spans="9:56">
      <c r="I767" s="22"/>
      <c r="J767" s="156" t="s">
        <v>2354</v>
      </c>
      <c r="K767" s="156" t="s">
        <v>2354</v>
      </c>
      <c r="L767" s="22">
        <v>22</v>
      </c>
      <c r="M767" s="22">
        <v>50</v>
      </c>
      <c r="N767" s="22">
        <v>0.2</v>
      </c>
      <c r="O767" s="22">
        <v>24</v>
      </c>
      <c r="P767" s="22">
        <v>36</v>
      </c>
      <c r="Q767" s="22">
        <v>6</v>
      </c>
      <c r="R767" s="22" t="s">
        <v>2355</v>
      </c>
      <c r="S767" s="22" t="s">
        <v>2356</v>
      </c>
      <c r="AJ767" s="175"/>
      <c r="AK767" s="175"/>
      <c r="AL767" s="175"/>
      <c r="AM767" s="175"/>
      <c r="AN767" s="175"/>
      <c r="AO767" s="175"/>
      <c r="AP767" s="175"/>
      <c r="AS767" s="3"/>
      <c r="BD767" s="97"/>
    </row>
    <row r="768" spans="9:56">
      <c r="I768" s="22"/>
      <c r="J768" s="156" t="s">
        <v>2357</v>
      </c>
      <c r="K768" s="156" t="s">
        <v>2357</v>
      </c>
      <c r="L768" s="22">
        <v>22</v>
      </c>
      <c r="M768" s="22">
        <v>9</v>
      </c>
      <c r="N768" s="22">
        <v>59.2</v>
      </c>
      <c r="O768" s="22">
        <v>33</v>
      </c>
      <c r="P768" s="22">
        <v>10</v>
      </c>
      <c r="Q768" s="22">
        <v>42</v>
      </c>
      <c r="R768" s="22" t="s">
        <v>2358</v>
      </c>
      <c r="S768" s="22" t="s">
        <v>2359</v>
      </c>
      <c r="AJ768" s="175"/>
      <c r="AK768" s="175"/>
      <c r="AL768" s="175"/>
      <c r="AM768" s="175"/>
      <c r="AN768" s="175"/>
      <c r="AO768" s="175"/>
      <c r="AP768" s="175"/>
      <c r="AS768" s="3"/>
      <c r="BD768" s="97"/>
    </row>
    <row r="769" spans="9:56">
      <c r="I769" s="22"/>
      <c r="J769" s="156" t="s">
        <v>2360</v>
      </c>
      <c r="K769" s="156" t="s">
        <v>2360</v>
      </c>
      <c r="L769" s="22">
        <v>23</v>
      </c>
      <c r="M769" s="22">
        <v>20</v>
      </c>
      <c r="N769" s="22">
        <v>38.200000000000003</v>
      </c>
      <c r="O769" s="22">
        <v>23</v>
      </c>
      <c r="P769" s="22">
        <v>44</v>
      </c>
      <c r="Q769" s="22">
        <v>25</v>
      </c>
      <c r="R769" s="22" t="s">
        <v>2361</v>
      </c>
      <c r="S769" s="22" t="s">
        <v>2362</v>
      </c>
      <c r="AJ769" s="175"/>
      <c r="AK769" s="175"/>
      <c r="AL769" s="175"/>
      <c r="AM769" s="175"/>
      <c r="AN769" s="175"/>
      <c r="AO769" s="175"/>
      <c r="AP769" s="175"/>
      <c r="AS769" s="3"/>
      <c r="BD769" s="97"/>
    </row>
    <row r="770" spans="9:56">
      <c r="I770" s="22"/>
      <c r="J770" s="156" t="s">
        <v>2363</v>
      </c>
      <c r="K770" s="156" t="s">
        <v>2363</v>
      </c>
      <c r="L770" s="22">
        <v>23</v>
      </c>
      <c r="M770" s="22">
        <v>25</v>
      </c>
      <c r="N770" s="22">
        <v>22.8</v>
      </c>
      <c r="O770" s="22">
        <v>23</v>
      </c>
      <c r="P770" s="22">
        <v>24</v>
      </c>
      <c r="Q770" s="22">
        <v>15</v>
      </c>
      <c r="R770" s="22" t="s">
        <v>2364</v>
      </c>
      <c r="S770" s="22" t="s">
        <v>2365</v>
      </c>
      <c r="AJ770" s="175"/>
      <c r="AK770" s="175"/>
      <c r="AL770" s="175"/>
      <c r="AM770" s="175"/>
      <c r="AN770" s="175"/>
      <c r="AO770" s="175"/>
      <c r="AP770" s="175"/>
      <c r="AS770" s="3"/>
      <c r="BD770" s="97"/>
    </row>
    <row r="771" spans="9:56">
      <c r="I771" s="22"/>
      <c r="J771" s="156" t="s">
        <v>2366</v>
      </c>
      <c r="K771" s="156" t="s">
        <v>2366</v>
      </c>
      <c r="L771" s="22">
        <v>23</v>
      </c>
      <c r="M771" s="22">
        <v>52</v>
      </c>
      <c r="N771" s="22">
        <v>29.3</v>
      </c>
      <c r="O771" s="22">
        <v>19</v>
      </c>
      <c r="P771" s="22">
        <v>7</v>
      </c>
      <c r="Q771" s="22">
        <v>13</v>
      </c>
      <c r="R771" s="22" t="s">
        <v>2367</v>
      </c>
      <c r="S771" s="22" t="s">
        <v>2368</v>
      </c>
      <c r="AI771" s="5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BD771" s="97"/>
    </row>
    <row r="772" spans="9:56">
      <c r="I772" s="22"/>
      <c r="J772" s="156" t="s">
        <v>2369</v>
      </c>
      <c r="K772" s="156" t="s">
        <v>2369</v>
      </c>
      <c r="L772" s="22">
        <v>0</v>
      </c>
      <c r="M772" s="22">
        <v>14</v>
      </c>
      <c r="N772" s="22">
        <v>36.200000000000003</v>
      </c>
      <c r="O772" s="22">
        <v>20</v>
      </c>
      <c r="P772" s="22">
        <v>12</v>
      </c>
      <c r="Q772" s="22">
        <v>24</v>
      </c>
      <c r="R772" s="22" t="s">
        <v>2370</v>
      </c>
      <c r="S772" s="22" t="s">
        <v>2371</v>
      </c>
      <c r="AJ772" s="175"/>
      <c r="AK772" s="175"/>
      <c r="AL772" s="175"/>
      <c r="AM772" s="175"/>
      <c r="AN772" s="175"/>
      <c r="AO772" s="175"/>
      <c r="AP772" s="175"/>
      <c r="AS772" s="3"/>
      <c r="BD772" s="97"/>
    </row>
    <row r="773" spans="9:56">
      <c r="I773" s="24" t="s">
        <v>2372</v>
      </c>
      <c r="J773" s="157" t="s">
        <v>2373</v>
      </c>
      <c r="K773" s="157" t="s">
        <v>2373</v>
      </c>
      <c r="L773" s="24" t="s">
        <v>39</v>
      </c>
      <c r="M773" s="24" t="s">
        <v>2372</v>
      </c>
      <c r="N773" s="24" t="s">
        <v>2372</v>
      </c>
      <c r="O773" s="24" t="s">
        <v>40</v>
      </c>
      <c r="P773" s="24" t="s">
        <v>2374</v>
      </c>
      <c r="Q773" s="24" t="s">
        <v>2375</v>
      </c>
      <c r="R773" s="24" t="s">
        <v>2376</v>
      </c>
      <c r="S773" s="24" t="s">
        <v>2374</v>
      </c>
      <c r="AJ773" s="175"/>
      <c r="AK773" s="175"/>
      <c r="AL773" s="175"/>
      <c r="AM773" s="175"/>
      <c r="AN773" s="175"/>
      <c r="AO773" s="175"/>
      <c r="AP773" s="175"/>
      <c r="AS773" s="3"/>
      <c r="BD773" s="97"/>
    </row>
    <row r="774" spans="9:56">
      <c r="I774" s="22"/>
      <c r="J774" s="156" t="s">
        <v>2377</v>
      </c>
      <c r="K774" s="156" t="s">
        <v>2377</v>
      </c>
      <c r="L774" s="22">
        <v>5</v>
      </c>
      <c r="M774" s="22">
        <v>39</v>
      </c>
      <c r="N774" s="22">
        <v>38.9</v>
      </c>
      <c r="O774" s="22">
        <v>-34</v>
      </c>
      <c r="P774" s="22">
        <v>-4</v>
      </c>
      <c r="Q774" s="22">
        <v>-27</v>
      </c>
      <c r="R774" s="22" t="s">
        <v>2378</v>
      </c>
      <c r="S774" s="22" t="s">
        <v>2379</v>
      </c>
      <c r="AJ774" s="175"/>
      <c r="AK774" s="175"/>
      <c r="AL774" s="175"/>
      <c r="AM774" s="175"/>
      <c r="AN774" s="175"/>
      <c r="AO774" s="175"/>
      <c r="AP774" s="175"/>
      <c r="AS774" s="3"/>
      <c r="BD774" s="97"/>
    </row>
    <row r="775" spans="9:56">
      <c r="I775" s="22"/>
      <c r="J775" s="156" t="s">
        <v>2380</v>
      </c>
      <c r="K775" s="156" t="s">
        <v>2380</v>
      </c>
      <c r="L775" s="22">
        <v>5</v>
      </c>
      <c r="M775" s="22">
        <v>50</v>
      </c>
      <c r="N775" s="22">
        <v>57.6</v>
      </c>
      <c r="O775" s="22">
        <v>-35</v>
      </c>
      <c r="P775" s="22">
        <v>-46</v>
      </c>
      <c r="Q775" s="22">
        <v>-6</v>
      </c>
      <c r="R775" s="22" t="s">
        <v>2381</v>
      </c>
      <c r="S775" s="22" t="s">
        <v>2382</v>
      </c>
      <c r="AJ775" s="175"/>
      <c r="AK775" s="175"/>
      <c r="AL775" s="175"/>
      <c r="AM775" s="175"/>
      <c r="AN775" s="175"/>
      <c r="AO775" s="175"/>
      <c r="AP775" s="175"/>
      <c r="AS775" s="3"/>
      <c r="BD775" s="97"/>
    </row>
    <row r="776" spans="9:56">
      <c r="I776" s="22"/>
      <c r="J776" s="156" t="s">
        <v>2383</v>
      </c>
      <c r="K776" s="156" t="s">
        <v>2383</v>
      </c>
      <c r="L776" s="22">
        <v>6</v>
      </c>
      <c r="M776" s="22">
        <v>22</v>
      </c>
      <c r="N776" s="22">
        <v>6.8</v>
      </c>
      <c r="O776" s="22">
        <v>-33</v>
      </c>
      <c r="P776" s="22">
        <v>-26</v>
      </c>
      <c r="Q776" s="22">
        <v>-11</v>
      </c>
      <c r="R776" s="22" t="s">
        <v>2384</v>
      </c>
      <c r="S776" s="22" t="s">
        <v>2385</v>
      </c>
      <c r="AJ776" s="175"/>
      <c r="AK776" s="175"/>
      <c r="AL776" s="175"/>
      <c r="AM776" s="175"/>
      <c r="AN776" s="175"/>
      <c r="AO776" s="175"/>
      <c r="AP776" s="175"/>
      <c r="AS776" s="3"/>
      <c r="BD776" s="97"/>
    </row>
    <row r="777" spans="9:56">
      <c r="I777" s="22"/>
      <c r="J777" s="156" t="s">
        <v>2386</v>
      </c>
      <c r="K777" s="156" t="s">
        <v>2386</v>
      </c>
      <c r="L777" s="22">
        <v>5</v>
      </c>
      <c r="M777" s="22">
        <v>31</v>
      </c>
      <c r="N777" s="22">
        <v>12.8</v>
      </c>
      <c r="O777" s="22">
        <v>-35</v>
      </c>
      <c r="P777" s="22">
        <v>-28</v>
      </c>
      <c r="Q777" s="22">
        <v>-14</v>
      </c>
      <c r="R777" s="22" t="s">
        <v>2387</v>
      </c>
      <c r="S777" s="22" t="s">
        <v>2388</v>
      </c>
      <c r="AJ777" s="175"/>
      <c r="AK777" s="175"/>
      <c r="AL777" s="175"/>
      <c r="AM777" s="175"/>
      <c r="AN777" s="175"/>
      <c r="AO777" s="175"/>
      <c r="AP777" s="175"/>
      <c r="AS777" s="3"/>
      <c r="BD777" s="97"/>
    </row>
    <row r="778" spans="9:56">
      <c r="I778" s="24" t="s">
        <v>2389</v>
      </c>
      <c r="J778" s="157" t="s">
        <v>2390</v>
      </c>
      <c r="K778" s="157" t="s">
        <v>2390</v>
      </c>
      <c r="L778" s="24" t="s">
        <v>39</v>
      </c>
      <c r="M778" s="24" t="s">
        <v>2389</v>
      </c>
      <c r="N778" s="24" t="s">
        <v>2389</v>
      </c>
      <c r="O778" s="24" t="s">
        <v>40</v>
      </c>
      <c r="P778" s="24" t="s">
        <v>2391</v>
      </c>
      <c r="Q778" s="24" t="s">
        <v>2392</v>
      </c>
      <c r="R778" s="24" t="s">
        <v>2393</v>
      </c>
      <c r="S778" s="24" t="s">
        <v>2391</v>
      </c>
      <c r="AJ778" s="175"/>
      <c r="AK778" s="175"/>
      <c r="AL778" s="175"/>
      <c r="AM778" s="175"/>
      <c r="AN778" s="175"/>
      <c r="AO778" s="175"/>
      <c r="AP778" s="175"/>
      <c r="AS778" s="3"/>
      <c r="BD778" s="97"/>
    </row>
    <row r="779" spans="9:56">
      <c r="I779" s="22"/>
      <c r="J779" s="156" t="s">
        <v>2394</v>
      </c>
      <c r="K779" s="156" t="s">
        <v>2394</v>
      </c>
      <c r="L779" s="22">
        <v>7</v>
      </c>
      <c r="M779" s="22">
        <v>49</v>
      </c>
      <c r="N779" s="22">
        <v>17.7</v>
      </c>
      <c r="O779" s="22">
        <v>-24</v>
      </c>
      <c r="P779" s="22">
        <v>-51</v>
      </c>
      <c r="Q779" s="22">
        <v>-35</v>
      </c>
      <c r="R779" s="22" t="s">
        <v>2395</v>
      </c>
      <c r="S779" s="22" t="s">
        <v>2396</v>
      </c>
      <c r="AJ779" s="175"/>
      <c r="AK779" s="175"/>
      <c r="AL779" s="175"/>
      <c r="AM779" s="175"/>
      <c r="AN779" s="175"/>
      <c r="AO779" s="175"/>
      <c r="AP779" s="175"/>
      <c r="AS779" s="3"/>
      <c r="BD779" s="97"/>
    </row>
    <row r="780" spans="9:56">
      <c r="I780" s="22"/>
      <c r="J780" s="156" t="s">
        <v>2397</v>
      </c>
      <c r="K780" s="156" t="s">
        <v>2397</v>
      </c>
      <c r="L780" s="22">
        <v>8</v>
      </c>
      <c r="M780" s="22">
        <v>7</v>
      </c>
      <c r="N780" s="22">
        <v>32.6</v>
      </c>
      <c r="O780" s="22">
        <v>-24</v>
      </c>
      <c r="P780" s="22">
        <v>-18</v>
      </c>
      <c r="Q780" s="22">
        <v>-16</v>
      </c>
      <c r="R780" s="22" t="s">
        <v>2398</v>
      </c>
      <c r="S780" s="22" t="s">
        <v>2399</v>
      </c>
      <c r="AJ780" s="175"/>
      <c r="AK780" s="175"/>
      <c r="AL780" s="175"/>
      <c r="AM780" s="175"/>
      <c r="AN780" s="175"/>
      <c r="AO780" s="175"/>
      <c r="AP780" s="175"/>
      <c r="AS780" s="3"/>
      <c r="BD780" s="97"/>
    </row>
    <row r="781" spans="9:56">
      <c r="I781" s="24" t="s">
        <v>2400</v>
      </c>
      <c r="J781" s="157" t="s">
        <v>2401</v>
      </c>
      <c r="K781" s="157" t="s">
        <v>2401</v>
      </c>
      <c r="L781" s="24" t="s">
        <v>39</v>
      </c>
      <c r="M781" s="24" t="s">
        <v>2400</v>
      </c>
      <c r="N781" s="24" t="s">
        <v>2400</v>
      </c>
      <c r="O781" s="24" t="s">
        <v>40</v>
      </c>
      <c r="P781" s="24" t="s">
        <v>2402</v>
      </c>
      <c r="Q781" s="24" t="s">
        <v>2403</v>
      </c>
      <c r="R781" s="24" t="s">
        <v>2404</v>
      </c>
      <c r="S781" s="24" t="s">
        <v>2402</v>
      </c>
      <c r="AJ781" s="175"/>
      <c r="AK781" s="175"/>
      <c r="AL781" s="175"/>
      <c r="AM781" s="175"/>
      <c r="AN781" s="175"/>
      <c r="AO781" s="175"/>
      <c r="AP781" s="175"/>
      <c r="AS781" s="3"/>
      <c r="BD781" s="97"/>
    </row>
    <row r="782" spans="9:56">
      <c r="I782" s="24" t="s">
        <v>2405</v>
      </c>
      <c r="J782" s="157" t="s">
        <v>2406</v>
      </c>
      <c r="K782" s="157" t="s">
        <v>2406</v>
      </c>
      <c r="L782" s="24" t="s">
        <v>2407</v>
      </c>
      <c r="M782" s="24" t="s">
        <v>2405</v>
      </c>
      <c r="N782" s="24" t="s">
        <v>2405</v>
      </c>
      <c r="O782" s="24" t="s">
        <v>40</v>
      </c>
      <c r="P782" s="24" t="s">
        <v>2408</v>
      </c>
      <c r="Q782" s="24" t="s">
        <v>2409</v>
      </c>
      <c r="R782" s="24" t="s">
        <v>2410</v>
      </c>
      <c r="S782" s="24" t="s">
        <v>2408</v>
      </c>
      <c r="AJ782" s="175"/>
      <c r="AK782" s="175"/>
      <c r="AL782" s="175"/>
      <c r="AM782" s="175"/>
      <c r="AN782" s="175"/>
      <c r="AO782" s="175"/>
      <c r="AP782" s="175"/>
      <c r="AS782" s="3"/>
      <c r="BD782" s="97"/>
    </row>
    <row r="783" spans="9:56">
      <c r="I783" s="22"/>
      <c r="J783" s="156" t="s">
        <v>2411</v>
      </c>
      <c r="K783" s="156" t="s">
        <v>2411</v>
      </c>
      <c r="L783" s="22">
        <v>22</v>
      </c>
      <c r="M783" s="22">
        <v>31</v>
      </c>
      <c r="N783" s="22">
        <v>17.5</v>
      </c>
      <c r="O783" s="22">
        <v>50</v>
      </c>
      <c r="P783" s="22">
        <v>16</v>
      </c>
      <c r="Q783" s="22">
        <v>57</v>
      </c>
      <c r="R783" s="22" t="s">
        <v>2412</v>
      </c>
      <c r="S783" s="22" t="s">
        <v>2413</v>
      </c>
      <c r="AJ783" s="175"/>
      <c r="AK783" s="175"/>
      <c r="AL783" s="175"/>
      <c r="AM783" s="175"/>
      <c r="AN783" s="175"/>
      <c r="AO783" s="175"/>
      <c r="AP783" s="175"/>
      <c r="AS783" s="3"/>
      <c r="BD783" s="97"/>
    </row>
    <row r="784" spans="9:56">
      <c r="I784" s="22"/>
      <c r="J784" s="156" t="s">
        <v>2414</v>
      </c>
      <c r="K784" s="156" t="s">
        <v>2414</v>
      </c>
      <c r="L784" s="22">
        <v>22</v>
      </c>
      <c r="M784" s="22">
        <v>23</v>
      </c>
      <c r="N784" s="22">
        <v>33.6</v>
      </c>
      <c r="O784" s="22">
        <v>52</v>
      </c>
      <c r="P784" s="22">
        <v>13</v>
      </c>
      <c r="Q784" s="22">
        <v>45</v>
      </c>
      <c r="R784" s="22" t="s">
        <v>2415</v>
      </c>
      <c r="S784" s="22" t="s">
        <v>2416</v>
      </c>
      <c r="AJ784" s="175"/>
      <c r="AK784" s="175"/>
      <c r="AL784" s="175"/>
      <c r="AM784" s="175"/>
      <c r="AN784" s="175"/>
      <c r="AO784" s="175"/>
      <c r="AP784" s="175"/>
      <c r="AS784" s="3"/>
      <c r="BD784" s="97"/>
    </row>
    <row r="785" spans="9:56">
      <c r="I785" s="24" t="s">
        <v>2417</v>
      </c>
      <c r="J785" s="157" t="s">
        <v>2418</v>
      </c>
      <c r="K785" s="157" t="s">
        <v>2418</v>
      </c>
      <c r="L785" s="24" t="s">
        <v>39</v>
      </c>
      <c r="M785" s="24" t="s">
        <v>2417</v>
      </c>
      <c r="N785" s="24" t="s">
        <v>2417</v>
      </c>
      <c r="O785" s="24" t="s">
        <v>40</v>
      </c>
      <c r="P785" s="24" t="s">
        <v>2419</v>
      </c>
      <c r="Q785" s="24" t="s">
        <v>2420</v>
      </c>
      <c r="R785" s="24" t="s">
        <v>2421</v>
      </c>
      <c r="S785" s="24" t="s">
        <v>2419</v>
      </c>
      <c r="AJ785" s="175"/>
      <c r="AK785" s="175"/>
      <c r="AL785" s="175"/>
      <c r="AM785" s="175"/>
      <c r="AN785" s="175"/>
      <c r="AO785" s="175"/>
      <c r="AP785" s="175"/>
      <c r="AS785" s="3"/>
      <c r="BD785" s="97"/>
    </row>
    <row r="786" spans="9:56">
      <c r="I786" s="22"/>
      <c r="J786" s="156" t="s">
        <v>2422</v>
      </c>
      <c r="K786" s="156" t="s">
        <v>2422</v>
      </c>
      <c r="L786" s="22">
        <v>16</v>
      </c>
      <c r="M786" s="22">
        <v>29</v>
      </c>
      <c r="N786" s="22">
        <v>24.4</v>
      </c>
      <c r="O786" s="22">
        <v>-26</v>
      </c>
      <c r="P786" s="22">
        <v>-25</v>
      </c>
      <c r="Q786" s="22">
        <v>-55</v>
      </c>
      <c r="R786" s="22" t="s">
        <v>2423</v>
      </c>
      <c r="S786" s="23" t="s">
        <v>2424</v>
      </c>
      <c r="AJ786" s="175"/>
      <c r="AK786" s="175"/>
      <c r="AL786" s="175"/>
      <c r="AM786" s="175"/>
      <c r="AN786" s="175"/>
      <c r="AO786" s="175"/>
      <c r="AP786" s="175"/>
      <c r="AS786" s="3"/>
      <c r="BD786" s="97"/>
    </row>
    <row r="787" spans="9:56">
      <c r="I787" s="22"/>
      <c r="J787" s="156" t="s">
        <v>2425</v>
      </c>
      <c r="K787" s="156" t="s">
        <v>2425</v>
      </c>
      <c r="L787" s="22">
        <v>16</v>
      </c>
      <c r="M787" s="22">
        <v>5</v>
      </c>
      <c r="N787" s="22">
        <v>26.2</v>
      </c>
      <c r="O787" s="22">
        <v>-19</v>
      </c>
      <c r="P787" s="22">
        <v>-48</v>
      </c>
      <c r="Q787" s="22">
        <v>-19</v>
      </c>
      <c r="R787" s="22" t="s">
        <v>2426</v>
      </c>
      <c r="S787" s="23" t="s">
        <v>2427</v>
      </c>
      <c r="AJ787" s="175"/>
      <c r="AK787" s="175"/>
      <c r="AL787" s="175"/>
      <c r="AM787" s="175"/>
      <c r="AN787" s="175"/>
      <c r="AO787" s="175"/>
      <c r="AP787" s="175"/>
      <c r="AS787" s="3"/>
      <c r="BD787" s="97"/>
    </row>
    <row r="788" spans="9:56">
      <c r="I788" s="22"/>
      <c r="J788" s="156" t="s">
        <v>2428</v>
      </c>
      <c r="K788" s="156" t="s">
        <v>2428</v>
      </c>
      <c r="L788" s="22">
        <v>16</v>
      </c>
      <c r="M788" s="22">
        <v>0</v>
      </c>
      <c r="N788" s="22">
        <v>20</v>
      </c>
      <c r="O788" s="22">
        <v>-22</v>
      </c>
      <c r="P788" s="22">
        <v>-37</v>
      </c>
      <c r="Q788" s="22">
        <v>-17</v>
      </c>
      <c r="R788" s="22" t="s">
        <v>2429</v>
      </c>
      <c r="S788" s="23" t="s">
        <v>2430</v>
      </c>
      <c r="AJ788" s="175"/>
      <c r="AK788" s="175"/>
      <c r="AL788" s="175"/>
      <c r="AM788" s="175"/>
      <c r="AN788" s="175"/>
      <c r="AO788" s="175"/>
      <c r="AP788" s="175"/>
      <c r="AS788" s="3"/>
      <c r="BD788" s="97"/>
    </row>
    <row r="789" spans="9:56">
      <c r="I789" s="22"/>
      <c r="J789" s="156" t="s">
        <v>2431</v>
      </c>
      <c r="K789" s="156" t="s">
        <v>2431</v>
      </c>
      <c r="L789" s="22">
        <v>16</v>
      </c>
      <c r="M789" s="22">
        <v>50</v>
      </c>
      <c r="N789" s="22">
        <v>9.8000000000000007</v>
      </c>
      <c r="O789" s="22">
        <v>-34</v>
      </c>
      <c r="P789" s="22">
        <v>-17</v>
      </c>
      <c r="Q789" s="22">
        <v>-35</v>
      </c>
      <c r="R789" s="22" t="s">
        <v>2432</v>
      </c>
      <c r="S789" s="23" t="s">
        <v>2433</v>
      </c>
      <c r="AJ789" s="175"/>
      <c r="AK789" s="175"/>
      <c r="AL789" s="175"/>
      <c r="AM789" s="175"/>
      <c r="AN789" s="175"/>
      <c r="AO789" s="175"/>
      <c r="AP789" s="175"/>
      <c r="AS789" s="3"/>
      <c r="BD789" s="97"/>
    </row>
    <row r="790" spans="9:56">
      <c r="I790" s="22"/>
      <c r="J790" s="156" t="s">
        <v>2434</v>
      </c>
      <c r="K790" s="156" t="s">
        <v>2434</v>
      </c>
      <c r="L790" s="22">
        <v>16</v>
      </c>
      <c r="M790" s="22">
        <v>54</v>
      </c>
      <c r="N790" s="22">
        <v>33</v>
      </c>
      <c r="O790" s="22">
        <v>-42</v>
      </c>
      <c r="P790" s="22">
        <v>-21</v>
      </c>
      <c r="Q790" s="22">
        <v>-41</v>
      </c>
      <c r="R790" s="22" t="s">
        <v>2435</v>
      </c>
      <c r="S790" s="23" t="s">
        <v>2436</v>
      </c>
      <c r="AJ790" s="175"/>
      <c r="AK790" s="175"/>
      <c r="AL790" s="175"/>
      <c r="AM790" s="175"/>
      <c r="AN790" s="175"/>
      <c r="AO790" s="175"/>
      <c r="AP790" s="175"/>
      <c r="AS790" s="3"/>
      <c r="BD790" s="97"/>
    </row>
    <row r="791" spans="9:56">
      <c r="I791" s="22"/>
      <c r="J791" s="156" t="s">
        <v>2437</v>
      </c>
      <c r="K791" s="156" t="s">
        <v>2437</v>
      </c>
      <c r="L791" s="22">
        <v>17</v>
      </c>
      <c r="M791" s="22">
        <v>12</v>
      </c>
      <c r="N791" s="22">
        <v>9.1999999999999993</v>
      </c>
      <c r="O791" s="22">
        <v>-43</v>
      </c>
      <c r="P791" s="22">
        <v>-14</v>
      </c>
      <c r="Q791" s="22">
        <v>-21</v>
      </c>
      <c r="R791" s="22" t="s">
        <v>2438</v>
      </c>
      <c r="S791" s="23" t="s">
        <v>2439</v>
      </c>
      <c r="AJ791" s="175"/>
      <c r="AK791" s="175"/>
      <c r="AL791" s="175"/>
      <c r="AM791" s="175"/>
      <c r="AN791" s="175"/>
      <c r="AO791" s="175"/>
      <c r="AP791" s="175"/>
      <c r="AS791" s="3"/>
      <c r="BD791" s="97"/>
    </row>
    <row r="792" spans="9:56">
      <c r="I792" s="22"/>
      <c r="J792" s="156" t="s">
        <v>2440</v>
      </c>
      <c r="K792" s="156" t="s">
        <v>2440</v>
      </c>
      <c r="L792" s="22">
        <v>17</v>
      </c>
      <c r="M792" s="22">
        <v>34</v>
      </c>
      <c r="N792" s="22">
        <v>19.2</v>
      </c>
      <c r="O792" s="22">
        <v>-42</v>
      </c>
      <c r="P792" s="22">
        <v>-59</v>
      </c>
      <c r="Q792" s="22">
        <v>-52</v>
      </c>
      <c r="R792" s="22" t="s">
        <v>2441</v>
      </c>
      <c r="S792" s="23" t="s">
        <v>2442</v>
      </c>
      <c r="V792" s="5"/>
      <c r="W792" s="5"/>
      <c r="X792" s="283" t="s">
        <v>3112</v>
      </c>
      <c r="Y792" s="5"/>
      <c r="Z792" s="342"/>
      <c r="AA792" s="5"/>
      <c r="AB792" s="5"/>
      <c r="AC792" s="5"/>
      <c r="AD792" s="5"/>
      <c r="AE792" s="5"/>
      <c r="AF792" s="5"/>
      <c r="AG792" s="5"/>
      <c r="AJ792" s="175"/>
      <c r="AK792" s="175"/>
      <c r="AL792" s="175"/>
      <c r="AM792" s="175"/>
      <c r="AN792" s="175"/>
      <c r="AO792" s="175"/>
      <c r="AP792" s="175"/>
      <c r="AS792" s="3"/>
      <c r="BD792" s="97"/>
    </row>
    <row r="793" spans="9:56">
      <c r="I793" s="22"/>
      <c r="J793" s="156" t="s">
        <v>2443</v>
      </c>
      <c r="K793" s="156" t="s">
        <v>2443</v>
      </c>
      <c r="L793" s="22">
        <v>17</v>
      </c>
      <c r="M793" s="22">
        <v>42</v>
      </c>
      <c r="N793" s="22">
        <v>29.3</v>
      </c>
      <c r="O793" s="22">
        <v>-39</v>
      </c>
      <c r="P793" s="22">
        <v>-1</v>
      </c>
      <c r="Q793" s="22">
        <v>-48</v>
      </c>
      <c r="R793" s="22" t="s">
        <v>2444</v>
      </c>
      <c r="S793" s="23" t="s">
        <v>2445</v>
      </c>
      <c r="AJ793" s="175"/>
      <c r="AK793" s="175"/>
      <c r="AL793" s="175"/>
      <c r="AM793" s="175"/>
      <c r="AN793" s="175"/>
      <c r="AO793" s="175"/>
      <c r="AP793" s="175"/>
      <c r="AS793" s="3"/>
      <c r="BD793" s="97"/>
    </row>
    <row r="794" spans="9:56">
      <c r="I794" s="22"/>
      <c r="J794" s="156" t="s">
        <v>2446</v>
      </c>
      <c r="K794" s="156" t="s">
        <v>2446</v>
      </c>
      <c r="L794" s="22">
        <v>17</v>
      </c>
      <c r="M794" s="22">
        <v>33</v>
      </c>
      <c r="N794" s="22">
        <v>36.6</v>
      </c>
      <c r="O794" s="22">
        <v>-37</v>
      </c>
      <c r="P794" s="22">
        <v>-6</v>
      </c>
      <c r="Q794" s="22">
        <v>-14</v>
      </c>
      <c r="R794" s="22" t="s">
        <v>2447</v>
      </c>
      <c r="S794" s="23" t="s">
        <v>2448</v>
      </c>
      <c r="AJ794" s="175"/>
      <c r="AK794" s="175"/>
      <c r="AL794" s="175"/>
      <c r="AM794" s="175"/>
      <c r="AN794" s="175"/>
      <c r="AO794" s="175"/>
      <c r="AP794" s="175"/>
      <c r="AS794" s="3"/>
      <c r="BD794" s="97"/>
    </row>
    <row r="795" spans="9:56">
      <c r="I795" s="22"/>
      <c r="J795" s="156" t="s">
        <v>2449</v>
      </c>
      <c r="K795" s="156" t="s">
        <v>2449</v>
      </c>
      <c r="L795" s="22">
        <v>16</v>
      </c>
      <c r="M795" s="22">
        <v>51</v>
      </c>
      <c r="N795" s="22">
        <v>52.2</v>
      </c>
      <c r="O795" s="22">
        <v>-38</v>
      </c>
      <c r="P795" s="22">
        <v>-2</v>
      </c>
      <c r="Q795" s="22">
        <v>-51</v>
      </c>
      <c r="R795" s="22" t="s">
        <v>2450</v>
      </c>
      <c r="S795" s="23" t="s">
        <v>2451</v>
      </c>
      <c r="AJ795" s="175"/>
      <c r="AK795" s="175"/>
      <c r="AL795" s="175"/>
      <c r="AM795" s="175"/>
      <c r="AN795" s="175"/>
      <c r="AO795" s="175"/>
      <c r="AP795" s="175"/>
      <c r="AS795" s="3"/>
      <c r="BD795" s="97"/>
    </row>
    <row r="796" spans="9:56">
      <c r="I796" s="22"/>
      <c r="J796" s="156" t="s">
        <v>2452</v>
      </c>
      <c r="K796" s="156" t="s">
        <v>2452</v>
      </c>
      <c r="L796" s="22">
        <v>16</v>
      </c>
      <c r="M796" s="22">
        <v>11</v>
      </c>
      <c r="N796" s="22">
        <v>59.7</v>
      </c>
      <c r="O796" s="22">
        <v>-19</v>
      </c>
      <c r="P796" s="22">
        <v>-27</v>
      </c>
      <c r="Q796" s="22">
        <v>-38</v>
      </c>
      <c r="R796" s="22" t="s">
        <v>2453</v>
      </c>
      <c r="S796" s="23" t="s">
        <v>2454</v>
      </c>
      <c r="AJ796" s="175"/>
      <c r="AK796" s="175"/>
      <c r="AL796" s="175"/>
      <c r="AM796" s="175"/>
      <c r="AN796" s="175"/>
      <c r="AO796" s="175"/>
      <c r="AP796" s="175"/>
      <c r="AS796" s="3"/>
      <c r="BD796" s="97"/>
    </row>
    <row r="797" spans="9:56">
      <c r="I797" s="22"/>
      <c r="J797" s="156" t="s">
        <v>2455</v>
      </c>
      <c r="K797" s="156" t="s">
        <v>2455</v>
      </c>
      <c r="L797" s="22">
        <v>15</v>
      </c>
      <c r="M797" s="22">
        <v>58</v>
      </c>
      <c r="N797" s="22">
        <v>51.1</v>
      </c>
      <c r="O797" s="22">
        <v>-26</v>
      </c>
      <c r="P797" s="22">
        <v>-6</v>
      </c>
      <c r="Q797" s="22">
        <v>-51</v>
      </c>
      <c r="R797" s="22" t="s">
        <v>2456</v>
      </c>
      <c r="S797" s="23" t="s">
        <v>2457</v>
      </c>
      <c r="AJ797" s="175"/>
      <c r="AK797" s="175"/>
      <c r="AL797" s="175"/>
      <c r="AM797" s="175"/>
      <c r="AN797" s="175"/>
      <c r="AO797" s="175"/>
      <c r="AP797" s="175"/>
      <c r="AS797" s="3"/>
      <c r="BD797" s="97"/>
    </row>
    <row r="798" spans="9:56">
      <c r="I798" s="22"/>
      <c r="J798" s="156" t="s">
        <v>2458</v>
      </c>
      <c r="K798" s="156" t="s">
        <v>2458</v>
      </c>
      <c r="L798" s="22">
        <v>16</v>
      </c>
      <c r="M798" s="22">
        <v>21</v>
      </c>
      <c r="N798" s="22">
        <v>11.3</v>
      </c>
      <c r="O798" s="22">
        <v>-25</v>
      </c>
      <c r="P798" s="22">
        <v>-35</v>
      </c>
      <c r="Q798" s="22">
        <v>-34</v>
      </c>
      <c r="R798" s="22" t="s">
        <v>2459</v>
      </c>
      <c r="S798" s="23" t="s">
        <v>2460</v>
      </c>
      <c r="AJ798" s="175"/>
      <c r="AK798" s="175"/>
      <c r="AL798" s="175"/>
      <c r="AM798" s="175"/>
      <c r="AN798" s="175"/>
      <c r="AO798" s="175"/>
      <c r="AP798" s="175"/>
      <c r="AS798" s="3"/>
      <c r="BD798" s="97"/>
    </row>
    <row r="799" spans="9:56">
      <c r="I799" s="22"/>
      <c r="J799" s="156" t="s">
        <v>2461</v>
      </c>
      <c r="K799" s="156" t="s">
        <v>2461</v>
      </c>
      <c r="L799" s="22">
        <v>16</v>
      </c>
      <c r="M799" s="22">
        <v>35</v>
      </c>
      <c r="N799" s="22">
        <v>53</v>
      </c>
      <c r="O799" s="22">
        <v>-28</v>
      </c>
      <c r="P799" s="22">
        <v>-12</v>
      </c>
      <c r="Q799" s="22">
        <v>-58</v>
      </c>
      <c r="R799" s="22" t="s">
        <v>2462</v>
      </c>
      <c r="S799" s="23" t="s">
        <v>2463</v>
      </c>
      <c r="AJ799" s="175"/>
      <c r="AK799" s="175"/>
      <c r="AL799" s="175"/>
      <c r="AM799" s="175"/>
      <c r="AN799" s="175"/>
      <c r="AO799" s="175"/>
      <c r="AP799" s="175"/>
      <c r="AS799" s="3"/>
      <c r="BD799" s="97"/>
    </row>
    <row r="800" spans="9:56">
      <c r="I800" s="22"/>
      <c r="J800" s="156" t="s">
        <v>2464</v>
      </c>
      <c r="K800" s="156" t="s">
        <v>2464</v>
      </c>
      <c r="L800" s="22">
        <v>17</v>
      </c>
      <c r="M800" s="22">
        <v>30</v>
      </c>
      <c r="N800" s="22">
        <v>45.8</v>
      </c>
      <c r="O800" s="22">
        <v>-37</v>
      </c>
      <c r="P800" s="22">
        <v>-17</v>
      </c>
      <c r="Q800" s="22">
        <v>-45</v>
      </c>
      <c r="R800" s="22" t="s">
        <v>2465</v>
      </c>
      <c r="S800" s="23" t="s">
        <v>2466</v>
      </c>
      <c r="AJ800" s="175"/>
      <c r="AK800" s="175"/>
      <c r="AL800" s="175"/>
      <c r="AM800" s="175"/>
      <c r="AN800" s="175"/>
      <c r="AO800" s="175"/>
      <c r="AP800" s="175"/>
      <c r="AS800" s="3"/>
      <c r="BD800" s="97"/>
    </row>
    <row r="801" spans="9:56">
      <c r="I801" s="24" t="s">
        <v>2467</v>
      </c>
      <c r="J801" s="157" t="s">
        <v>2468</v>
      </c>
      <c r="K801" s="157" t="s">
        <v>2468</v>
      </c>
      <c r="L801" s="24" t="s">
        <v>39</v>
      </c>
      <c r="M801" s="24" t="s">
        <v>2469</v>
      </c>
      <c r="N801" s="24" t="s">
        <v>2470</v>
      </c>
      <c r="O801" s="24" t="s">
        <v>2471</v>
      </c>
      <c r="P801" s="24" t="s">
        <v>2472</v>
      </c>
      <c r="Q801" s="24" t="s">
        <v>2473</v>
      </c>
      <c r="R801" s="24" t="s">
        <v>2474</v>
      </c>
      <c r="S801" s="27" t="s">
        <v>2475</v>
      </c>
      <c r="AJ801" s="175"/>
      <c r="AK801" s="175"/>
      <c r="AL801" s="175"/>
      <c r="AM801" s="175"/>
      <c r="AN801" s="175"/>
      <c r="AO801" s="175"/>
      <c r="AP801" s="175"/>
      <c r="AS801" s="3"/>
      <c r="BD801" s="97"/>
    </row>
    <row r="802" spans="9:56">
      <c r="I802" s="22"/>
      <c r="J802" s="156" t="s">
        <v>2476</v>
      </c>
      <c r="K802" s="156" t="s">
        <v>2476</v>
      </c>
      <c r="L802" s="22">
        <v>15</v>
      </c>
      <c r="M802" s="22">
        <v>34</v>
      </c>
      <c r="N802" s="22">
        <v>41.3</v>
      </c>
      <c r="O802" s="22">
        <v>26</v>
      </c>
      <c r="P802" s="22">
        <v>42</v>
      </c>
      <c r="Q802" s="22">
        <v>53</v>
      </c>
      <c r="R802" s="22" t="s">
        <v>2477</v>
      </c>
      <c r="S802" s="23" t="s">
        <v>2478</v>
      </c>
      <c r="AJ802" s="175"/>
      <c r="AK802" s="175"/>
      <c r="AL802" s="175"/>
      <c r="AM802" s="175"/>
      <c r="AN802" s="175"/>
      <c r="AO802" s="175"/>
      <c r="AP802" s="175"/>
      <c r="AS802" s="3"/>
      <c r="BD802" s="97"/>
    </row>
    <row r="803" spans="9:56">
      <c r="I803" s="22"/>
      <c r="J803" s="156" t="s">
        <v>2479</v>
      </c>
      <c r="K803" s="156" t="s">
        <v>2479</v>
      </c>
      <c r="L803" s="22">
        <v>15</v>
      </c>
      <c r="M803" s="22">
        <v>27</v>
      </c>
      <c r="N803" s="22">
        <v>49.7</v>
      </c>
      <c r="O803" s="22">
        <v>29</v>
      </c>
      <c r="P803" s="22">
        <v>6</v>
      </c>
      <c r="Q803" s="22">
        <v>21</v>
      </c>
      <c r="R803" s="22" t="s">
        <v>2480</v>
      </c>
      <c r="S803" s="23" t="s">
        <v>2481</v>
      </c>
      <c r="AJ803" s="175"/>
      <c r="AK803" s="175"/>
      <c r="AL803" s="175"/>
      <c r="AM803" s="175"/>
      <c r="AN803" s="175"/>
      <c r="AO803" s="175"/>
      <c r="AP803" s="175"/>
      <c r="AS803" s="3"/>
      <c r="BD803" s="97"/>
    </row>
    <row r="804" spans="9:56">
      <c r="I804" s="22"/>
      <c r="J804" s="156" t="s">
        <v>2482</v>
      </c>
      <c r="K804" s="156" t="s">
        <v>2482</v>
      </c>
      <c r="L804" s="22">
        <v>15</v>
      </c>
      <c r="M804" s="22">
        <v>42</v>
      </c>
      <c r="N804" s="22">
        <v>44.6</v>
      </c>
      <c r="O804" s="22">
        <v>26</v>
      </c>
      <c r="P804" s="22">
        <v>17</v>
      </c>
      <c r="Q804" s="22">
        <v>44</v>
      </c>
      <c r="R804" s="22" t="s">
        <v>2483</v>
      </c>
      <c r="S804" s="23" t="s">
        <v>2484</v>
      </c>
      <c r="AJ804" s="175"/>
      <c r="AK804" s="175"/>
      <c r="AL804" s="175"/>
      <c r="AM804" s="175"/>
      <c r="AN804" s="175"/>
      <c r="AO804" s="175"/>
      <c r="AP804" s="175"/>
      <c r="AS804" s="3"/>
      <c r="BD804" s="97"/>
    </row>
    <row r="805" spans="9:56">
      <c r="I805" s="22"/>
      <c r="J805" s="156" t="s">
        <v>2485</v>
      </c>
      <c r="K805" s="156" t="s">
        <v>2485</v>
      </c>
      <c r="L805" s="22">
        <v>15</v>
      </c>
      <c r="M805" s="22">
        <v>49</v>
      </c>
      <c r="N805" s="22">
        <v>35.6</v>
      </c>
      <c r="O805" s="22">
        <v>26</v>
      </c>
      <c r="P805" s="22">
        <v>4</v>
      </c>
      <c r="Q805" s="22">
        <v>6</v>
      </c>
      <c r="R805" s="22" t="s">
        <v>2486</v>
      </c>
      <c r="S805" s="23" t="s">
        <v>2487</v>
      </c>
      <c r="AJ805" s="175"/>
      <c r="AK805" s="175"/>
      <c r="AL805" s="175"/>
      <c r="AM805" s="175"/>
      <c r="AN805" s="175"/>
      <c r="AO805" s="175"/>
      <c r="AP805" s="175"/>
      <c r="AS805" s="3"/>
      <c r="BD805" s="97"/>
    </row>
    <row r="806" spans="9:56">
      <c r="I806" s="22"/>
      <c r="J806" s="156" t="s">
        <v>2488</v>
      </c>
      <c r="K806" s="156" t="s">
        <v>2488</v>
      </c>
      <c r="L806" s="22">
        <v>15</v>
      </c>
      <c r="M806" s="22">
        <v>57</v>
      </c>
      <c r="N806" s="22">
        <v>35.299999999999997</v>
      </c>
      <c r="O806" s="22">
        <v>26</v>
      </c>
      <c r="P806" s="22">
        <v>52</v>
      </c>
      <c r="Q806" s="22">
        <v>40</v>
      </c>
      <c r="R806" s="22" t="s">
        <v>2489</v>
      </c>
      <c r="S806" s="23" t="s">
        <v>2490</v>
      </c>
      <c r="AJ806" s="175"/>
      <c r="AK806" s="175"/>
      <c r="AL806" s="175"/>
      <c r="AM806" s="175"/>
      <c r="AN806" s="175"/>
      <c r="AO806" s="175"/>
      <c r="AP806" s="175"/>
      <c r="AS806" s="3"/>
      <c r="BD806" s="97"/>
    </row>
    <row r="807" spans="9:56">
      <c r="I807" s="22"/>
      <c r="J807" s="156" t="s">
        <v>2491</v>
      </c>
      <c r="K807" s="156" t="s">
        <v>2491</v>
      </c>
      <c r="L807" s="22">
        <v>15</v>
      </c>
      <c r="M807" s="22">
        <v>39</v>
      </c>
      <c r="N807" s="22">
        <v>22.2</v>
      </c>
      <c r="O807" s="22">
        <v>36</v>
      </c>
      <c r="P807" s="22">
        <v>38</v>
      </c>
      <c r="Q807" s="22">
        <v>13</v>
      </c>
      <c r="R807" s="22" t="s">
        <v>2492</v>
      </c>
      <c r="S807" s="23" t="s">
        <v>2493</v>
      </c>
      <c r="AJ807" s="175"/>
      <c r="AK807" s="175"/>
      <c r="AL807" s="175"/>
      <c r="AM807" s="175"/>
      <c r="AN807" s="175"/>
      <c r="AO807" s="175"/>
      <c r="AP807" s="175"/>
      <c r="AS807" s="3"/>
      <c r="BD807" s="97"/>
    </row>
    <row r="808" spans="9:56">
      <c r="I808" s="22"/>
      <c r="J808" s="156" t="s">
        <v>2494</v>
      </c>
      <c r="K808" s="156" t="s">
        <v>2494</v>
      </c>
      <c r="L808" s="22">
        <v>16</v>
      </c>
      <c r="M808" s="22">
        <v>1</v>
      </c>
      <c r="N808" s="22">
        <v>26.6</v>
      </c>
      <c r="O808" s="22">
        <v>29</v>
      </c>
      <c r="P808" s="22">
        <v>51</v>
      </c>
      <c r="Q808" s="22">
        <v>4</v>
      </c>
      <c r="R808" s="22" t="s">
        <v>2495</v>
      </c>
      <c r="S808" s="23" t="s">
        <v>2496</v>
      </c>
      <c r="AI808" s="5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BD808" s="97"/>
    </row>
    <row r="809" spans="9:56">
      <c r="I809" s="22"/>
      <c r="J809" s="156" t="s">
        <v>2497</v>
      </c>
      <c r="K809" s="156" t="s">
        <v>2497</v>
      </c>
      <c r="L809" s="22">
        <v>15</v>
      </c>
      <c r="M809" s="22">
        <v>51</v>
      </c>
      <c r="N809" s="22">
        <v>13.9</v>
      </c>
      <c r="O809" s="22">
        <v>35</v>
      </c>
      <c r="P809" s="22">
        <v>39</v>
      </c>
      <c r="Q809" s="22">
        <v>27</v>
      </c>
      <c r="R809" s="22" t="s">
        <v>2498</v>
      </c>
      <c r="S809" s="23" t="s">
        <v>2499</v>
      </c>
      <c r="AJ809" s="175"/>
      <c r="AK809" s="175"/>
      <c r="AL809" s="175"/>
      <c r="AM809" s="175"/>
      <c r="AN809" s="175"/>
      <c r="AO809" s="175"/>
      <c r="AP809" s="175"/>
      <c r="AS809" s="3"/>
      <c r="BD809" s="97"/>
    </row>
    <row r="810" spans="9:56">
      <c r="I810" s="22"/>
      <c r="J810" s="156" t="s">
        <v>2500</v>
      </c>
      <c r="K810" s="156" t="s">
        <v>2500</v>
      </c>
      <c r="L810" s="22">
        <v>15</v>
      </c>
      <c r="M810" s="22">
        <v>43</v>
      </c>
      <c r="N810" s="22">
        <v>59.3</v>
      </c>
      <c r="O810" s="22">
        <v>32</v>
      </c>
      <c r="P810" s="22">
        <v>30</v>
      </c>
      <c r="Q810" s="22">
        <v>57</v>
      </c>
      <c r="R810" s="22" t="s">
        <v>2501</v>
      </c>
      <c r="S810" s="23" t="s">
        <v>2502</v>
      </c>
      <c r="AJ810" s="175"/>
      <c r="AK810" s="175"/>
      <c r="AL810" s="175"/>
      <c r="AM810" s="175"/>
      <c r="AN810" s="175"/>
      <c r="AO810" s="175"/>
      <c r="AP810" s="175"/>
      <c r="AS810" s="3"/>
      <c r="BD810" s="97"/>
    </row>
    <row r="811" spans="9:56">
      <c r="I811" s="22"/>
      <c r="J811" s="156" t="s">
        <v>2503</v>
      </c>
      <c r="K811" s="156" t="s">
        <v>2503</v>
      </c>
      <c r="L811" s="22">
        <v>16</v>
      </c>
      <c r="M811" s="22">
        <v>14</v>
      </c>
      <c r="N811" s="22">
        <v>40.9</v>
      </c>
      <c r="O811" s="22">
        <v>33</v>
      </c>
      <c r="P811" s="22">
        <v>51</v>
      </c>
      <c r="Q811" s="22">
        <v>31</v>
      </c>
      <c r="R811" s="22" t="s">
        <v>2504</v>
      </c>
      <c r="S811" s="23" t="s">
        <v>2505</v>
      </c>
      <c r="AJ811" s="175"/>
      <c r="AK811" s="175"/>
      <c r="AL811" s="175"/>
      <c r="AM811" s="175"/>
      <c r="AN811" s="175"/>
      <c r="AO811" s="175"/>
      <c r="AP811" s="175"/>
      <c r="AS811" s="3"/>
      <c r="BD811" s="97"/>
    </row>
    <row r="812" spans="9:56">
      <c r="I812" s="24" t="s">
        <v>2506</v>
      </c>
      <c r="J812" s="157" t="s">
        <v>2507</v>
      </c>
      <c r="K812" s="157" t="s">
        <v>2507</v>
      </c>
      <c r="L812" s="24" t="s">
        <v>39</v>
      </c>
      <c r="M812" s="24" t="s">
        <v>723</v>
      </c>
      <c r="N812" s="24" t="s">
        <v>2470</v>
      </c>
      <c r="O812" s="24" t="s">
        <v>2508</v>
      </c>
      <c r="P812" s="24" t="s">
        <v>2509</v>
      </c>
      <c r="Q812" s="24" t="s">
        <v>2510</v>
      </c>
      <c r="R812" s="24" t="s">
        <v>2511</v>
      </c>
      <c r="S812" s="27" t="s">
        <v>2512</v>
      </c>
      <c r="AJ812" s="175"/>
      <c r="AK812" s="175"/>
      <c r="AL812" s="175"/>
      <c r="AM812" s="175"/>
      <c r="AN812" s="175"/>
      <c r="AO812" s="175"/>
      <c r="AP812" s="175"/>
      <c r="AS812" s="3"/>
      <c r="BD812" s="97"/>
    </row>
    <row r="813" spans="9:56">
      <c r="I813" s="22"/>
      <c r="J813" s="156" t="s">
        <v>2513</v>
      </c>
      <c r="K813" s="156" t="s">
        <v>2513</v>
      </c>
      <c r="L813" s="22">
        <v>19</v>
      </c>
      <c r="M813" s="22">
        <v>9</v>
      </c>
      <c r="N813" s="22">
        <v>28.3</v>
      </c>
      <c r="O813" s="22">
        <v>-37</v>
      </c>
      <c r="P813" s="22">
        <v>-54</v>
      </c>
      <c r="Q813" s="22">
        <v>-16</v>
      </c>
      <c r="R813" s="22" t="s">
        <v>2514</v>
      </c>
      <c r="S813" s="23" t="s">
        <v>2515</v>
      </c>
      <c r="AJ813" s="175"/>
      <c r="AK813" s="175"/>
      <c r="AL813" s="175"/>
      <c r="AM813" s="175"/>
      <c r="AN813" s="175"/>
      <c r="AO813" s="175"/>
      <c r="AP813" s="175"/>
      <c r="AS813" s="3"/>
      <c r="BD813" s="97"/>
    </row>
    <row r="814" spans="9:56">
      <c r="I814" s="22"/>
      <c r="J814" s="156" t="s">
        <v>2516</v>
      </c>
      <c r="K814" s="156" t="s">
        <v>2516</v>
      </c>
      <c r="L814" s="22">
        <v>19</v>
      </c>
      <c r="M814" s="22">
        <v>10</v>
      </c>
      <c r="N814" s="22">
        <v>1.8</v>
      </c>
      <c r="O814" s="22">
        <v>-39</v>
      </c>
      <c r="P814" s="22">
        <v>-20</v>
      </c>
      <c r="Q814" s="22">
        <v>-27</v>
      </c>
      <c r="R814" s="22" t="s">
        <v>2517</v>
      </c>
      <c r="S814" s="23" t="s">
        <v>2518</v>
      </c>
      <c r="AJ814" s="175"/>
      <c r="AK814" s="175"/>
      <c r="AL814" s="175"/>
      <c r="AM814" s="175"/>
      <c r="AN814" s="175"/>
      <c r="AO814" s="175"/>
      <c r="AP814" s="175"/>
      <c r="AS814" s="3"/>
      <c r="BD814" s="97"/>
    </row>
    <row r="815" spans="9:56">
      <c r="I815" s="22"/>
      <c r="J815" s="156" t="s">
        <v>2519</v>
      </c>
      <c r="K815" s="156" t="s">
        <v>2519</v>
      </c>
      <c r="L815" s="22">
        <v>19</v>
      </c>
      <c r="M815" s="22">
        <v>6</v>
      </c>
      <c r="N815" s="22">
        <v>25.1</v>
      </c>
      <c r="O815" s="22">
        <v>-37</v>
      </c>
      <c r="P815" s="22">
        <v>-3</v>
      </c>
      <c r="Q815" s="22">
        <v>-48</v>
      </c>
      <c r="R815" s="22" t="s">
        <v>2520</v>
      </c>
      <c r="S815" s="23" t="s">
        <v>2521</v>
      </c>
      <c r="AJ815" s="175"/>
      <c r="AK815" s="175"/>
      <c r="AL815" s="175"/>
      <c r="AM815" s="175"/>
      <c r="AN815" s="175"/>
      <c r="AO815" s="175"/>
      <c r="AP815" s="175"/>
      <c r="AS815" s="3"/>
      <c r="BD815" s="97"/>
    </row>
    <row r="816" spans="9:56">
      <c r="I816" s="24" t="s">
        <v>2522</v>
      </c>
      <c r="J816" s="157" t="s">
        <v>2523</v>
      </c>
      <c r="K816" s="157" t="s">
        <v>2523</v>
      </c>
      <c r="L816" s="24" t="s">
        <v>39</v>
      </c>
      <c r="M816" s="24" t="s">
        <v>2522</v>
      </c>
      <c r="N816" s="24" t="s">
        <v>2522</v>
      </c>
      <c r="O816" s="24" t="s">
        <v>40</v>
      </c>
      <c r="P816" s="24" t="s">
        <v>2524</v>
      </c>
      <c r="Q816" s="24" t="s">
        <v>2525</v>
      </c>
      <c r="R816" s="24" t="s">
        <v>2526</v>
      </c>
      <c r="S816" s="24" t="s">
        <v>2524</v>
      </c>
      <c r="AJ816" s="175"/>
      <c r="AK816" s="175"/>
      <c r="AL816" s="175"/>
      <c r="AM816" s="175"/>
      <c r="AN816" s="175"/>
      <c r="AO816" s="175"/>
      <c r="AP816" s="175"/>
      <c r="AS816" s="3"/>
      <c r="BD816" s="97"/>
    </row>
    <row r="817" spans="9:56">
      <c r="I817" s="22"/>
      <c r="J817" s="156" t="s">
        <v>2527</v>
      </c>
      <c r="K817" s="156" t="s">
        <v>2527</v>
      </c>
      <c r="L817" s="22">
        <v>4</v>
      </c>
      <c r="M817" s="22">
        <v>35</v>
      </c>
      <c r="N817" s="22">
        <v>55.2</v>
      </c>
      <c r="O817" s="22">
        <v>16</v>
      </c>
      <c r="P817" s="22">
        <v>30</v>
      </c>
      <c r="Q817" s="22">
        <v>33</v>
      </c>
      <c r="R817" s="22" t="s">
        <v>2528</v>
      </c>
      <c r="S817" s="22" t="s">
        <v>2529</v>
      </c>
      <c r="AJ817" s="175"/>
      <c r="AK817" s="175"/>
      <c r="AL817" s="175"/>
      <c r="AM817" s="175"/>
      <c r="AN817" s="175"/>
      <c r="AO817" s="175"/>
      <c r="AP817" s="175"/>
      <c r="AS817" s="3"/>
      <c r="BD817" s="97"/>
    </row>
    <row r="818" spans="9:56">
      <c r="I818" s="22"/>
      <c r="J818" s="156" t="s">
        <v>2530</v>
      </c>
      <c r="K818" s="156" t="s">
        <v>2530</v>
      </c>
      <c r="L818" s="22">
        <v>5</v>
      </c>
      <c r="M818" s="22">
        <v>26</v>
      </c>
      <c r="N818" s="22">
        <v>17.5</v>
      </c>
      <c r="O818" s="22">
        <v>28</v>
      </c>
      <c r="P818" s="22">
        <v>38</v>
      </c>
      <c r="Q818" s="22">
        <v>27</v>
      </c>
      <c r="R818" s="22" t="s">
        <v>2531</v>
      </c>
      <c r="S818" s="22" t="s">
        <v>2532</v>
      </c>
      <c r="AJ818" s="175"/>
      <c r="AK818" s="175"/>
      <c r="AL818" s="175"/>
      <c r="AM818" s="175"/>
      <c r="AN818" s="175"/>
      <c r="AO818" s="175"/>
      <c r="AP818" s="175"/>
      <c r="AS818" s="3"/>
      <c r="BD818" s="97"/>
    </row>
    <row r="819" spans="9:56">
      <c r="I819" s="22"/>
      <c r="J819" s="156" t="s">
        <v>2533</v>
      </c>
      <c r="K819" s="156" t="s">
        <v>2533</v>
      </c>
      <c r="L819" s="22">
        <v>5</v>
      </c>
      <c r="M819" s="22">
        <v>37</v>
      </c>
      <c r="N819" s="22">
        <v>38.700000000000003</v>
      </c>
      <c r="O819" s="22">
        <v>21</v>
      </c>
      <c r="P819" s="22">
        <v>8</v>
      </c>
      <c r="Q819" s="22">
        <v>33</v>
      </c>
      <c r="R819" s="22" t="s">
        <v>2534</v>
      </c>
      <c r="S819" s="22" t="s">
        <v>2535</v>
      </c>
      <c r="AJ819" s="175"/>
      <c r="AK819" s="175"/>
      <c r="AL819" s="175"/>
      <c r="AM819" s="175"/>
      <c r="AN819" s="175"/>
      <c r="AO819" s="175"/>
      <c r="AP819" s="175"/>
      <c r="AS819" s="3"/>
      <c r="BD819" s="97"/>
    </row>
    <row r="820" spans="9:56">
      <c r="I820" s="22"/>
      <c r="J820" s="156" t="s">
        <v>2536</v>
      </c>
      <c r="K820" s="156" t="s">
        <v>2536</v>
      </c>
      <c r="L820" s="22">
        <v>3</v>
      </c>
      <c r="M820" s="22">
        <v>47</v>
      </c>
      <c r="N820" s="22">
        <v>29.08</v>
      </c>
      <c r="O820" s="22">
        <v>24</v>
      </c>
      <c r="P820" s="22">
        <v>6</v>
      </c>
      <c r="Q820" s="22">
        <v>18</v>
      </c>
      <c r="R820" s="22" t="s">
        <v>2537</v>
      </c>
      <c r="S820" s="22" t="s">
        <v>2538</v>
      </c>
      <c r="AJ820" s="175"/>
      <c r="AK820" s="175"/>
      <c r="AL820" s="175"/>
      <c r="AM820" s="175"/>
      <c r="AN820" s="175"/>
      <c r="AO820" s="175"/>
      <c r="AP820" s="175"/>
      <c r="AS820" s="3"/>
      <c r="BD820" s="97"/>
    </row>
    <row r="821" spans="9:56">
      <c r="I821" s="22"/>
      <c r="J821" s="156" t="s">
        <v>2539</v>
      </c>
      <c r="K821" s="156" t="s">
        <v>2539</v>
      </c>
      <c r="L821" s="22">
        <v>4</v>
      </c>
      <c r="M821" s="22">
        <v>0</v>
      </c>
      <c r="N821" s="22">
        <v>40.799999999999997</v>
      </c>
      <c r="O821" s="22">
        <v>12</v>
      </c>
      <c r="P821" s="22">
        <v>29</v>
      </c>
      <c r="Q821" s="22">
        <v>25</v>
      </c>
      <c r="R821" s="22" t="s">
        <v>2540</v>
      </c>
      <c r="S821" s="22" t="s">
        <v>2541</v>
      </c>
      <c r="AJ821" s="175"/>
      <c r="AK821" s="175"/>
      <c r="AL821" s="175"/>
      <c r="AM821" s="175"/>
      <c r="AN821" s="175"/>
      <c r="AO821" s="175"/>
      <c r="AP821" s="175"/>
      <c r="AS821" s="3"/>
      <c r="BD821" s="97"/>
    </row>
    <row r="822" spans="9:56">
      <c r="I822" s="24" t="s">
        <v>2542</v>
      </c>
      <c r="J822" s="157" t="s">
        <v>2543</v>
      </c>
      <c r="K822" s="157" t="s">
        <v>2543</v>
      </c>
      <c r="L822" s="24" t="s">
        <v>39</v>
      </c>
      <c r="M822" s="24" t="s">
        <v>2542</v>
      </c>
      <c r="N822" s="24" t="s">
        <v>2542</v>
      </c>
      <c r="O822" s="24" t="s">
        <v>40</v>
      </c>
      <c r="P822" s="24" t="s">
        <v>2544</v>
      </c>
      <c r="Q822" s="24" t="s">
        <v>2545</v>
      </c>
      <c r="R822" s="24" t="s">
        <v>2546</v>
      </c>
      <c r="S822" s="24" t="s">
        <v>2544</v>
      </c>
      <c r="AJ822" s="175"/>
      <c r="AK822" s="175"/>
      <c r="AL822" s="175"/>
      <c r="AM822" s="175"/>
      <c r="AN822" s="175"/>
      <c r="AO822" s="175"/>
      <c r="AP822" s="175"/>
      <c r="AS822" s="3"/>
      <c r="BD822" s="97"/>
    </row>
    <row r="823" spans="9:56">
      <c r="I823" s="22"/>
      <c r="J823" s="156" t="s">
        <v>2547</v>
      </c>
      <c r="K823" s="156" t="s">
        <v>2547</v>
      </c>
      <c r="L823" s="22">
        <v>19</v>
      </c>
      <c r="M823" s="22">
        <v>23</v>
      </c>
      <c r="N823" s="22">
        <v>53.2</v>
      </c>
      <c r="O823" s="22">
        <v>-40</v>
      </c>
      <c r="P823" s="22">
        <v>-36</v>
      </c>
      <c r="Q823" s="22">
        <v>-57</v>
      </c>
      <c r="R823" s="22" t="s">
        <v>2548</v>
      </c>
      <c r="S823" s="23" t="s">
        <v>2549</v>
      </c>
      <c r="AJ823" s="175"/>
      <c r="AK823" s="175"/>
      <c r="AL823" s="175"/>
      <c r="AM823" s="175"/>
      <c r="AN823" s="175"/>
      <c r="AO823" s="175"/>
      <c r="AP823" s="175"/>
      <c r="AS823" s="3"/>
      <c r="BD823" s="97"/>
    </row>
    <row r="824" spans="9:56">
      <c r="I824" s="22"/>
      <c r="J824" s="156" t="s">
        <v>2550</v>
      </c>
      <c r="K824" s="156" t="s">
        <v>2550</v>
      </c>
      <c r="L824" s="22">
        <v>18</v>
      </c>
      <c r="M824" s="22">
        <v>5</v>
      </c>
      <c r="N824" s="22">
        <v>48.5</v>
      </c>
      <c r="O824" s="22">
        <v>-30</v>
      </c>
      <c r="P824" s="22">
        <v>-25</v>
      </c>
      <c r="Q824" s="22">
        <v>-27</v>
      </c>
      <c r="R824" s="22" t="s">
        <v>2551</v>
      </c>
      <c r="S824" s="23" t="s">
        <v>2552</v>
      </c>
      <c r="AJ824" s="175"/>
      <c r="AK824" s="175"/>
      <c r="AL824" s="175"/>
      <c r="AM824" s="175"/>
      <c r="AN824" s="175"/>
      <c r="AO824" s="175"/>
      <c r="AP824" s="175"/>
      <c r="AS824" s="3"/>
      <c r="BD824" s="97"/>
    </row>
    <row r="825" spans="9:56">
      <c r="I825" s="22"/>
      <c r="J825" s="156" t="s">
        <v>2553</v>
      </c>
      <c r="K825" s="156" t="s">
        <v>2553</v>
      </c>
      <c r="L825" s="22">
        <v>18</v>
      </c>
      <c r="M825" s="22">
        <v>20</v>
      </c>
      <c r="N825" s="22">
        <v>59.6</v>
      </c>
      <c r="O825" s="22">
        <v>-29</v>
      </c>
      <c r="P825" s="22">
        <v>-49</v>
      </c>
      <c r="Q825" s="22">
        <v>-41</v>
      </c>
      <c r="R825" s="22" t="s">
        <v>2554</v>
      </c>
      <c r="S825" s="23" t="s">
        <v>2555</v>
      </c>
      <c r="AJ825" s="175"/>
      <c r="AK825" s="175"/>
      <c r="AL825" s="175"/>
      <c r="AM825" s="175"/>
      <c r="AN825" s="175"/>
      <c r="AO825" s="175"/>
      <c r="AP825" s="175"/>
      <c r="AS825" s="3"/>
      <c r="BD825" s="97"/>
    </row>
    <row r="826" spans="9:56">
      <c r="I826" s="22"/>
      <c r="J826" s="156" t="s">
        <v>2556</v>
      </c>
      <c r="K826" s="156" t="s">
        <v>2556</v>
      </c>
      <c r="L826" s="22">
        <v>18</v>
      </c>
      <c r="M826" s="22">
        <v>24</v>
      </c>
      <c r="N826" s="22">
        <v>10.3</v>
      </c>
      <c r="O826" s="22">
        <v>-34</v>
      </c>
      <c r="P826" s="22">
        <v>-23</v>
      </c>
      <c r="Q826" s="22">
        <v>-5</v>
      </c>
      <c r="R826" s="22" t="s">
        <v>2557</v>
      </c>
      <c r="S826" s="23" t="s">
        <v>2558</v>
      </c>
      <c r="AJ826" s="175"/>
      <c r="AK826" s="175"/>
      <c r="AL826" s="175"/>
      <c r="AM826" s="175"/>
      <c r="AN826" s="175"/>
      <c r="AO826" s="175"/>
      <c r="AP826" s="175"/>
      <c r="AS826" s="3"/>
      <c r="BD826" s="97"/>
    </row>
    <row r="827" spans="9:56">
      <c r="I827" s="22"/>
      <c r="J827" s="156" t="s">
        <v>2559</v>
      </c>
      <c r="K827" s="156" t="s">
        <v>2559</v>
      </c>
      <c r="L827" s="22">
        <v>19</v>
      </c>
      <c r="M827" s="22">
        <v>2</v>
      </c>
      <c r="N827" s="22">
        <v>36.700000000000003</v>
      </c>
      <c r="O827" s="22">
        <v>-29</v>
      </c>
      <c r="P827" s="22">
        <v>-52</v>
      </c>
      <c r="Q827" s="22">
        <v>-48</v>
      </c>
      <c r="R827" s="22" t="s">
        <v>2560</v>
      </c>
      <c r="S827" s="23" t="s">
        <v>2561</v>
      </c>
      <c r="AJ827" s="175"/>
      <c r="AK827" s="175"/>
      <c r="AL827" s="175"/>
      <c r="AM827" s="175"/>
      <c r="AN827" s="175"/>
      <c r="AO827" s="175"/>
      <c r="AP827" s="175"/>
      <c r="AS827" s="3"/>
      <c r="BD827" s="97"/>
    </row>
    <row r="828" spans="9:56">
      <c r="I828" s="22"/>
      <c r="J828" s="156" t="s">
        <v>2562</v>
      </c>
      <c r="K828" s="156" t="s">
        <v>2562</v>
      </c>
      <c r="L828" s="22">
        <v>18</v>
      </c>
      <c r="M828" s="22">
        <v>17</v>
      </c>
      <c r="N828" s="22">
        <v>37.6</v>
      </c>
      <c r="O828" s="22">
        <v>-36</v>
      </c>
      <c r="P828" s="22">
        <v>-45</v>
      </c>
      <c r="Q828" s="22">
        <v>-42</v>
      </c>
      <c r="R828" s="22" t="s">
        <v>2563</v>
      </c>
      <c r="S828" s="23" t="s">
        <v>2564</v>
      </c>
      <c r="AJ828" s="175"/>
      <c r="AK828" s="175"/>
      <c r="AL828" s="175"/>
      <c r="AM828" s="175"/>
      <c r="AN828" s="175"/>
      <c r="AO828" s="175"/>
      <c r="AP828" s="175"/>
      <c r="AS828" s="3"/>
      <c r="BD828" s="97"/>
    </row>
    <row r="829" spans="9:56">
      <c r="I829" s="22"/>
      <c r="J829" s="156" t="s">
        <v>2565</v>
      </c>
      <c r="K829" s="156" t="s">
        <v>2565</v>
      </c>
      <c r="L829" s="22">
        <v>18</v>
      </c>
      <c r="M829" s="22">
        <v>27</v>
      </c>
      <c r="N829" s="22">
        <v>58.2</v>
      </c>
      <c r="O829" s="22">
        <v>-25</v>
      </c>
      <c r="P829" s="22">
        <v>-25</v>
      </c>
      <c r="Q829" s="22">
        <v>-18</v>
      </c>
      <c r="R829" s="22" t="s">
        <v>2566</v>
      </c>
      <c r="S829" s="23" t="s">
        <v>2567</v>
      </c>
      <c r="AJ829" s="175"/>
      <c r="AK829" s="175"/>
      <c r="AL829" s="175"/>
      <c r="AM829" s="175"/>
      <c r="AN829" s="175"/>
      <c r="AO829" s="175"/>
      <c r="AP829" s="175"/>
      <c r="AS829" s="3"/>
      <c r="BD829" s="97"/>
    </row>
    <row r="830" spans="9:56">
      <c r="I830" s="22"/>
      <c r="J830" s="156" t="s">
        <v>2568</v>
      </c>
      <c r="K830" s="156" t="s">
        <v>2568</v>
      </c>
      <c r="L830" s="22">
        <v>18</v>
      </c>
      <c r="M830" s="22">
        <v>57</v>
      </c>
      <c r="N830" s="22">
        <v>43.8</v>
      </c>
      <c r="O830" s="22">
        <v>-21</v>
      </c>
      <c r="P830" s="22">
        <v>-6</v>
      </c>
      <c r="Q830" s="22">
        <v>-24</v>
      </c>
      <c r="R830" s="22" t="s">
        <v>2569</v>
      </c>
      <c r="S830" s="23" t="s">
        <v>2570</v>
      </c>
      <c r="AJ830" s="175"/>
      <c r="AK830" s="175"/>
      <c r="AL830" s="175"/>
      <c r="AM830" s="175"/>
      <c r="AN830" s="175"/>
      <c r="AO830" s="175"/>
      <c r="AP830" s="175"/>
      <c r="AS830" s="3"/>
      <c r="BD830" s="97"/>
    </row>
    <row r="831" spans="9:56">
      <c r="I831" s="22"/>
      <c r="J831" s="156" t="s">
        <v>2571</v>
      </c>
      <c r="K831" s="156" t="s">
        <v>2571</v>
      </c>
      <c r="L831" s="22">
        <v>19</v>
      </c>
      <c r="M831" s="22">
        <v>4</v>
      </c>
      <c r="N831" s="22">
        <v>41</v>
      </c>
      <c r="O831" s="22">
        <v>-21</v>
      </c>
      <c r="P831" s="22">
        <v>-44</v>
      </c>
      <c r="Q831" s="22">
        <v>-29</v>
      </c>
      <c r="R831" s="22" t="s">
        <v>2572</v>
      </c>
      <c r="S831" s="23" t="s">
        <v>2573</v>
      </c>
      <c r="AJ831" s="175"/>
      <c r="AK831" s="175"/>
      <c r="AL831" s="175"/>
      <c r="AM831" s="175"/>
      <c r="AN831" s="175"/>
      <c r="AO831" s="175"/>
      <c r="AP831" s="175"/>
      <c r="AS831" s="3"/>
      <c r="BD831" s="97"/>
    </row>
    <row r="832" spans="9:56">
      <c r="I832" s="22"/>
      <c r="J832" s="156" t="s">
        <v>2574</v>
      </c>
      <c r="K832" s="156" t="s">
        <v>2574</v>
      </c>
      <c r="L832" s="22">
        <v>19</v>
      </c>
      <c r="M832" s="22">
        <v>9</v>
      </c>
      <c r="N832" s="22">
        <v>45.8</v>
      </c>
      <c r="O832" s="22">
        <v>-21</v>
      </c>
      <c r="P832" s="22">
        <v>-1</v>
      </c>
      <c r="Q832" s="22">
        <v>-25</v>
      </c>
      <c r="R832" s="22" t="s">
        <v>2575</v>
      </c>
      <c r="S832" s="23" t="s">
        <v>2576</v>
      </c>
      <c r="AJ832" s="175"/>
      <c r="AK832" s="175"/>
      <c r="AL832" s="175"/>
      <c r="AM832" s="175"/>
      <c r="AN832" s="175"/>
      <c r="AO832" s="175"/>
      <c r="AP832" s="175"/>
      <c r="AS832" s="3"/>
      <c r="BD832" s="97"/>
    </row>
    <row r="833" spans="9:56">
      <c r="I833" s="22"/>
      <c r="J833" s="156" t="s">
        <v>2577</v>
      </c>
      <c r="K833" s="156" t="s">
        <v>2577</v>
      </c>
      <c r="L833" s="22">
        <v>18</v>
      </c>
      <c r="M833" s="22">
        <v>55</v>
      </c>
      <c r="N833" s="22">
        <v>15.9</v>
      </c>
      <c r="O833" s="22">
        <v>-26</v>
      </c>
      <c r="P833" s="22">
        <v>-17</v>
      </c>
      <c r="Q833" s="22">
        <v>-48</v>
      </c>
      <c r="R833" s="22" t="s">
        <v>2578</v>
      </c>
      <c r="S833" s="23" t="s">
        <v>2579</v>
      </c>
      <c r="V833" s="5"/>
      <c r="W833" s="5"/>
      <c r="X833" s="283" t="s">
        <v>3112</v>
      </c>
      <c r="Y833" s="5"/>
      <c r="Z833" s="342"/>
      <c r="AA833" s="5"/>
      <c r="AB833" s="5"/>
      <c r="AC833" s="5"/>
      <c r="AD833" s="5"/>
      <c r="AE833" s="5"/>
      <c r="AF833" s="5"/>
      <c r="AG833" s="5"/>
      <c r="AJ833" s="175"/>
      <c r="AK833" s="175"/>
      <c r="AL833" s="175"/>
      <c r="AM833" s="175"/>
      <c r="AN833" s="175"/>
      <c r="AO833" s="175"/>
      <c r="AP833" s="175"/>
      <c r="AS833" s="3"/>
      <c r="BD833" s="97"/>
    </row>
    <row r="834" spans="9:56">
      <c r="I834" s="22"/>
      <c r="J834" s="156" t="s">
        <v>2580</v>
      </c>
      <c r="K834" s="156" t="s">
        <v>2580</v>
      </c>
      <c r="L834" s="22">
        <v>19</v>
      </c>
      <c r="M834" s="22">
        <v>6</v>
      </c>
      <c r="N834" s="22">
        <v>56.4</v>
      </c>
      <c r="O834" s="22">
        <v>-27</v>
      </c>
      <c r="P834" s="22">
        <v>-40</v>
      </c>
      <c r="Q834" s="22">
        <v>-14</v>
      </c>
      <c r="R834" s="22" t="s">
        <v>2581</v>
      </c>
      <c r="S834" s="23" t="s">
        <v>2582</v>
      </c>
      <c r="AJ834" s="175"/>
      <c r="AK834" s="175"/>
      <c r="AL834" s="175"/>
      <c r="AM834" s="175"/>
      <c r="AN834" s="175"/>
      <c r="AO834" s="175"/>
      <c r="AP834" s="175"/>
      <c r="AS834" s="3"/>
      <c r="BD834" s="97"/>
    </row>
    <row r="835" spans="9:56">
      <c r="I835" s="22"/>
      <c r="J835" s="156" t="s">
        <v>2583</v>
      </c>
      <c r="K835" s="156" t="s">
        <v>2583</v>
      </c>
      <c r="L835" s="22">
        <v>18</v>
      </c>
      <c r="M835" s="22">
        <v>45</v>
      </c>
      <c r="N835" s="22">
        <v>39.4</v>
      </c>
      <c r="O835" s="22">
        <v>-26</v>
      </c>
      <c r="P835" s="22">
        <v>-59</v>
      </c>
      <c r="Q835" s="22">
        <v>-27</v>
      </c>
      <c r="R835" s="22" t="s">
        <v>2584</v>
      </c>
      <c r="S835" s="23" t="s">
        <v>2585</v>
      </c>
      <c r="AJ835" s="175"/>
      <c r="AK835" s="175"/>
      <c r="AL835" s="175"/>
      <c r="AM835" s="175"/>
      <c r="AN835" s="175"/>
      <c r="AO835" s="175"/>
      <c r="AP835" s="175"/>
      <c r="AS835" s="3"/>
      <c r="BD835" s="97"/>
    </row>
    <row r="836" spans="9:56">
      <c r="I836" s="24" t="s">
        <v>2586</v>
      </c>
      <c r="J836" s="157" t="s">
        <v>2587</v>
      </c>
      <c r="K836" s="157" t="s">
        <v>2587</v>
      </c>
      <c r="L836" s="24" t="s">
        <v>39</v>
      </c>
      <c r="M836" s="24" t="s">
        <v>2586</v>
      </c>
      <c r="N836" s="24" t="s">
        <v>2586</v>
      </c>
      <c r="O836" s="24" t="s">
        <v>40</v>
      </c>
      <c r="P836" s="24" t="s">
        <v>2588</v>
      </c>
      <c r="Q836" s="24" t="s">
        <v>2589</v>
      </c>
      <c r="R836" s="24" t="s">
        <v>2590</v>
      </c>
      <c r="S836" s="24" t="s">
        <v>2588</v>
      </c>
      <c r="AJ836" s="175"/>
      <c r="AK836" s="175"/>
      <c r="AL836" s="175"/>
      <c r="AM836" s="175"/>
      <c r="AN836" s="175"/>
      <c r="AO836" s="175"/>
      <c r="AP836" s="175"/>
      <c r="AS836" s="3"/>
      <c r="BD836" s="97"/>
    </row>
    <row r="837" spans="9:56">
      <c r="I837" s="22"/>
      <c r="J837" s="156" t="s">
        <v>2591</v>
      </c>
      <c r="K837" s="156" t="s">
        <v>2591</v>
      </c>
      <c r="L837" s="22">
        <v>1</v>
      </c>
      <c r="M837" s="22">
        <v>53</v>
      </c>
      <c r="N837" s="22">
        <v>4.9000000000000004</v>
      </c>
      <c r="O837" s="22">
        <v>29</v>
      </c>
      <c r="P837" s="22">
        <v>34</v>
      </c>
      <c r="Q837" s="22">
        <v>44</v>
      </c>
      <c r="R837" s="22" t="s">
        <v>2592</v>
      </c>
      <c r="S837" s="22" t="s">
        <v>2593</v>
      </c>
      <c r="AJ837" s="175"/>
      <c r="AK837" s="175"/>
      <c r="AL837" s="175"/>
      <c r="AM837" s="175"/>
      <c r="AN837" s="175"/>
      <c r="AO837" s="175"/>
      <c r="AP837" s="175"/>
      <c r="AS837" s="3"/>
      <c r="BD837" s="97"/>
    </row>
    <row r="838" spans="9:56">
      <c r="I838" s="22"/>
      <c r="J838" s="156" t="s">
        <v>2594</v>
      </c>
      <c r="K838" s="156" t="s">
        <v>2594</v>
      </c>
      <c r="L838" s="22">
        <v>2</v>
      </c>
      <c r="M838" s="22">
        <v>9</v>
      </c>
      <c r="N838" s="22">
        <v>32.6</v>
      </c>
      <c r="O838" s="22">
        <v>34</v>
      </c>
      <c r="P838" s="22">
        <v>59</v>
      </c>
      <c r="Q838" s="22">
        <v>14</v>
      </c>
      <c r="R838" s="22" t="s">
        <v>2595</v>
      </c>
      <c r="S838" s="22" t="s">
        <v>2596</v>
      </c>
      <c r="AJ838" s="175"/>
      <c r="AK838" s="175"/>
      <c r="AL838" s="175"/>
      <c r="AM838" s="175"/>
      <c r="AN838" s="175"/>
      <c r="AO838" s="175"/>
      <c r="AP838" s="175"/>
      <c r="AS838" s="3"/>
      <c r="BD838" s="97"/>
    </row>
    <row r="839" spans="9:56">
      <c r="I839" s="22"/>
      <c r="J839" s="156" t="s">
        <v>2597</v>
      </c>
      <c r="K839" s="156" t="s">
        <v>2597</v>
      </c>
      <c r="L839" s="22">
        <v>2</v>
      </c>
      <c r="M839" s="22">
        <v>17</v>
      </c>
      <c r="N839" s="22">
        <v>18.899999999999999</v>
      </c>
      <c r="O839" s="22">
        <v>33</v>
      </c>
      <c r="P839" s="22">
        <v>50</v>
      </c>
      <c r="Q839" s="22">
        <v>50</v>
      </c>
      <c r="R839" s="22" t="s">
        <v>2598</v>
      </c>
      <c r="S839" s="22" t="s">
        <v>2599</v>
      </c>
      <c r="AJ839" s="175"/>
      <c r="AK839" s="175"/>
      <c r="AL839" s="175"/>
      <c r="AM839" s="175"/>
      <c r="AN839" s="175"/>
      <c r="AO839" s="175"/>
      <c r="AP839" s="175"/>
      <c r="AS839" s="3"/>
      <c r="BD839" s="97"/>
    </row>
    <row r="840" spans="9:56">
      <c r="I840" s="24" t="s">
        <v>2600</v>
      </c>
      <c r="J840" s="157" t="s">
        <v>2601</v>
      </c>
      <c r="K840" s="157" t="s">
        <v>2601</v>
      </c>
      <c r="L840" s="24" t="s">
        <v>39</v>
      </c>
      <c r="M840" s="24" t="s">
        <v>2600</v>
      </c>
      <c r="N840" s="24" t="s">
        <v>2600</v>
      </c>
      <c r="O840" s="24" t="s">
        <v>40</v>
      </c>
      <c r="P840" s="24" t="s">
        <v>2602</v>
      </c>
      <c r="Q840" s="24" t="s">
        <v>2603</v>
      </c>
      <c r="R840" s="24" t="s">
        <v>2604</v>
      </c>
      <c r="S840" s="24" t="s">
        <v>2602</v>
      </c>
      <c r="AJ840" s="175"/>
      <c r="AK840" s="175"/>
      <c r="AL840" s="175"/>
      <c r="AM840" s="175"/>
      <c r="AN840" s="175"/>
      <c r="AO840" s="175"/>
      <c r="AP840" s="175"/>
      <c r="AS840" s="3"/>
      <c r="BD840" s="97"/>
    </row>
    <row r="841" spans="9:56">
      <c r="I841" s="24" t="s">
        <v>2605</v>
      </c>
      <c r="J841" s="157" t="s">
        <v>2606</v>
      </c>
      <c r="K841" s="157" t="s">
        <v>2606</v>
      </c>
      <c r="L841" s="24" t="s">
        <v>39</v>
      </c>
      <c r="M841" s="24" t="s">
        <v>2605</v>
      </c>
      <c r="N841" s="24" t="s">
        <v>2605</v>
      </c>
      <c r="O841" s="24" t="s">
        <v>40</v>
      </c>
      <c r="P841" s="24" t="s">
        <v>2607</v>
      </c>
      <c r="Q841" s="24" t="s">
        <v>2608</v>
      </c>
      <c r="R841" s="24" t="s">
        <v>2609</v>
      </c>
      <c r="S841" s="24" t="s">
        <v>2607</v>
      </c>
      <c r="AJ841" s="175"/>
      <c r="AK841" s="175"/>
      <c r="AL841" s="175"/>
      <c r="AM841" s="175"/>
      <c r="AN841" s="175"/>
      <c r="AO841" s="175"/>
      <c r="AP841" s="175"/>
      <c r="AS841" s="3"/>
      <c r="BD841" s="97"/>
    </row>
    <row r="842" spans="9:56">
      <c r="I842" s="22"/>
      <c r="J842" s="156" t="s">
        <v>2610</v>
      </c>
      <c r="K842" s="156" t="s">
        <v>2610</v>
      </c>
      <c r="L842" s="22">
        <v>22</v>
      </c>
      <c r="M842" s="22">
        <v>5</v>
      </c>
      <c r="N842" s="22">
        <v>47</v>
      </c>
      <c r="O842" s="22">
        <v>0</v>
      </c>
      <c r="P842" s="22">
        <v>-19</v>
      </c>
      <c r="Q842" s="22">
        <v>-11</v>
      </c>
      <c r="R842" s="22" t="s">
        <v>2611</v>
      </c>
      <c r="S842" s="23" t="s">
        <v>2612</v>
      </c>
      <c r="AJ842" s="175"/>
      <c r="AK842" s="175"/>
      <c r="AL842" s="175"/>
      <c r="AM842" s="175"/>
      <c r="AN842" s="175"/>
      <c r="AO842" s="175"/>
      <c r="AP842" s="175"/>
      <c r="AS842" s="3"/>
      <c r="BD842" s="97"/>
    </row>
    <row r="843" spans="9:56">
      <c r="I843" s="22"/>
      <c r="J843" s="156" t="s">
        <v>2613</v>
      </c>
      <c r="K843" s="156" t="s">
        <v>2613</v>
      </c>
      <c r="L843" s="22">
        <v>21</v>
      </c>
      <c r="M843" s="22">
        <v>31</v>
      </c>
      <c r="N843" s="22">
        <v>33.5</v>
      </c>
      <c r="O843" s="22">
        <v>-5</v>
      </c>
      <c r="P843" s="22">
        <v>-34</v>
      </c>
      <c r="Q843" s="22">
        <v>-16</v>
      </c>
      <c r="R843" s="22" t="s">
        <v>2614</v>
      </c>
      <c r="S843" s="23" t="s">
        <v>2615</v>
      </c>
      <c r="AJ843" s="175"/>
      <c r="AK843" s="175"/>
      <c r="AL843" s="175"/>
      <c r="AM843" s="175"/>
      <c r="AN843" s="175"/>
      <c r="AO843" s="175"/>
      <c r="AP843" s="175"/>
      <c r="AS843" s="3"/>
      <c r="BD843" s="97"/>
    </row>
    <row r="844" spans="9:56">
      <c r="I844" s="22"/>
      <c r="J844" s="156" t="s">
        <v>2616</v>
      </c>
      <c r="K844" s="156" t="s">
        <v>2616</v>
      </c>
      <c r="L844" s="22">
        <v>22</v>
      </c>
      <c r="M844" s="22">
        <v>21</v>
      </c>
      <c r="N844" s="22">
        <v>39.4</v>
      </c>
      <c r="O844" s="22">
        <v>-1</v>
      </c>
      <c r="P844" s="22">
        <v>-23</v>
      </c>
      <c r="Q844" s="22">
        <v>-14</v>
      </c>
      <c r="R844" s="22" t="s">
        <v>2617</v>
      </c>
      <c r="S844" s="23" t="s">
        <v>2618</v>
      </c>
      <c r="AJ844" s="175"/>
      <c r="AK844" s="175"/>
      <c r="AL844" s="175"/>
      <c r="AM844" s="175"/>
      <c r="AN844" s="175"/>
      <c r="AO844" s="175"/>
      <c r="AP844" s="175"/>
      <c r="AS844" s="3"/>
      <c r="BD844" s="97"/>
    </row>
    <row r="845" spans="9:56">
      <c r="I845" s="22"/>
      <c r="J845" s="156" t="s">
        <v>2619</v>
      </c>
      <c r="K845" s="156" t="s">
        <v>2619</v>
      </c>
      <c r="L845" s="22">
        <v>22</v>
      </c>
      <c r="M845" s="22">
        <v>54</v>
      </c>
      <c r="N845" s="22">
        <v>39</v>
      </c>
      <c r="O845" s="22">
        <v>-15</v>
      </c>
      <c r="P845" s="22">
        <v>-49</v>
      </c>
      <c r="Q845" s="22">
        <v>-15</v>
      </c>
      <c r="R845" s="22" t="s">
        <v>2620</v>
      </c>
      <c r="S845" s="23" t="s">
        <v>2621</v>
      </c>
      <c r="AJ845" s="175"/>
      <c r="AK845" s="175"/>
      <c r="AL845" s="175"/>
      <c r="AM845" s="175"/>
      <c r="AN845" s="175"/>
      <c r="AO845" s="175"/>
      <c r="AP845" s="175"/>
      <c r="AS845" s="3"/>
      <c r="BD845" s="97"/>
    </row>
    <row r="846" spans="9:56">
      <c r="I846" s="22"/>
      <c r="J846" s="156" t="s">
        <v>2622</v>
      </c>
      <c r="K846" s="156" t="s">
        <v>2622</v>
      </c>
      <c r="L846" s="22">
        <v>20</v>
      </c>
      <c r="M846" s="22">
        <v>47</v>
      </c>
      <c r="N846" s="22">
        <v>40.6</v>
      </c>
      <c r="O846" s="22">
        <v>-9</v>
      </c>
      <c r="P846" s="22">
        <v>-29</v>
      </c>
      <c r="Q846" s="22">
        <v>-45</v>
      </c>
      <c r="R846" s="22" t="s">
        <v>2623</v>
      </c>
      <c r="S846" s="23" t="s">
        <v>2624</v>
      </c>
      <c r="AJ846" s="175"/>
      <c r="AK846" s="175"/>
      <c r="AL846" s="175"/>
      <c r="AM846" s="175"/>
      <c r="AN846" s="175"/>
      <c r="AO846" s="175"/>
      <c r="AP846" s="175"/>
      <c r="AS846" s="3"/>
      <c r="BD846" s="97"/>
    </row>
    <row r="847" spans="9:56">
      <c r="I847" s="22"/>
      <c r="J847" s="156" t="s">
        <v>2625</v>
      </c>
      <c r="K847" s="156" t="s">
        <v>2625</v>
      </c>
      <c r="L847" s="22">
        <v>22</v>
      </c>
      <c r="M847" s="22">
        <v>28</v>
      </c>
      <c r="N847" s="22">
        <v>49.9</v>
      </c>
      <c r="O847" s="22">
        <v>0</v>
      </c>
      <c r="P847" s="22">
        <v>-1</v>
      </c>
      <c r="Q847" s="22">
        <v>-12</v>
      </c>
      <c r="R847" s="22" t="s">
        <v>2626</v>
      </c>
      <c r="S847" s="23" t="s">
        <v>2627</v>
      </c>
      <c r="AJ847" s="175"/>
      <c r="AK847" s="175"/>
      <c r="AL847" s="175"/>
      <c r="AM847" s="175"/>
      <c r="AN847" s="175"/>
      <c r="AO847" s="175"/>
      <c r="AP847" s="175"/>
      <c r="AS847" s="3"/>
      <c r="BD847" s="97"/>
    </row>
    <row r="848" spans="9:56">
      <c r="I848" s="22"/>
      <c r="J848" s="156" t="s">
        <v>2628</v>
      </c>
      <c r="K848" s="156" t="s">
        <v>2628</v>
      </c>
      <c r="L848" s="22">
        <v>22</v>
      </c>
      <c r="M848" s="22">
        <v>35</v>
      </c>
      <c r="N848" s="22">
        <v>21.4</v>
      </c>
      <c r="O848" s="22">
        <v>0</v>
      </c>
      <c r="P848" s="22">
        <v>-7</v>
      </c>
      <c r="Q848" s="22">
        <v>-3</v>
      </c>
      <c r="R848" s="22" t="s">
        <v>2629</v>
      </c>
      <c r="S848" s="23" t="s">
        <v>2630</v>
      </c>
      <c r="AJ848" s="175"/>
      <c r="AK848" s="175"/>
      <c r="AL848" s="175"/>
      <c r="AM848" s="175"/>
      <c r="AN848" s="175"/>
      <c r="AO848" s="175"/>
      <c r="AP848" s="175"/>
      <c r="AS848" s="3"/>
      <c r="BD848" s="97"/>
    </row>
    <row r="849" spans="9:56">
      <c r="I849" s="22"/>
      <c r="J849" s="156" t="s">
        <v>2631</v>
      </c>
      <c r="K849" s="156" t="s">
        <v>2631</v>
      </c>
      <c r="L849" s="22">
        <v>22</v>
      </c>
      <c r="M849" s="22">
        <v>16</v>
      </c>
      <c r="N849" s="22">
        <v>50</v>
      </c>
      <c r="O849" s="22">
        <v>-7</v>
      </c>
      <c r="P849" s="22">
        <v>-47</v>
      </c>
      <c r="Q849" s="22">
        <v>0</v>
      </c>
      <c r="R849" s="22" t="s">
        <v>2632</v>
      </c>
      <c r="S849" s="23" t="s">
        <v>2633</v>
      </c>
      <c r="AJ849" s="175"/>
      <c r="AK849" s="175"/>
      <c r="AL849" s="175"/>
      <c r="AM849" s="175"/>
      <c r="AN849" s="175"/>
      <c r="AO849" s="175"/>
      <c r="AP849" s="175"/>
      <c r="AS849" s="3"/>
      <c r="BD849" s="97"/>
    </row>
    <row r="850" spans="9:56">
      <c r="I850" s="22"/>
      <c r="J850" s="156" t="s">
        <v>2634</v>
      </c>
      <c r="K850" s="156" t="s">
        <v>2634</v>
      </c>
      <c r="L850" s="22">
        <v>20</v>
      </c>
      <c r="M850" s="22">
        <v>47</v>
      </c>
      <c r="N850" s="22">
        <v>44.2</v>
      </c>
      <c r="O850" s="22">
        <v>-5</v>
      </c>
      <c r="P850" s="22">
        <v>-1</v>
      </c>
      <c r="Q850" s="22">
        <v>-40</v>
      </c>
      <c r="R850" s="22" t="s">
        <v>2635</v>
      </c>
      <c r="S850" s="23" t="s">
        <v>2636</v>
      </c>
      <c r="AJ850" s="175"/>
      <c r="AK850" s="175"/>
      <c r="AL850" s="175"/>
      <c r="AM850" s="175"/>
      <c r="AN850" s="175"/>
      <c r="AO850" s="175"/>
      <c r="AP850" s="175"/>
      <c r="AS850" s="3"/>
      <c r="BD850" s="97"/>
    </row>
    <row r="851" spans="9:56">
      <c r="I851" s="22"/>
      <c r="J851" s="156" t="s">
        <v>2637</v>
      </c>
      <c r="K851" s="156" t="s">
        <v>2637</v>
      </c>
      <c r="L851" s="22">
        <v>22</v>
      </c>
      <c r="M851" s="22">
        <v>52</v>
      </c>
      <c r="N851" s="22">
        <v>36.9</v>
      </c>
      <c r="O851" s="22">
        <v>-7</v>
      </c>
      <c r="P851" s="22">
        <v>-34</v>
      </c>
      <c r="Q851" s="22">
        <v>-47</v>
      </c>
      <c r="R851" s="22" t="s">
        <v>2638</v>
      </c>
      <c r="S851" s="23" t="s">
        <v>2639</v>
      </c>
      <c r="AI851" s="5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BD851" s="97"/>
    </row>
    <row r="852" spans="9:56">
      <c r="I852" s="22"/>
      <c r="J852" s="156" t="s">
        <v>2640</v>
      </c>
      <c r="K852" s="156" t="s">
        <v>2640</v>
      </c>
      <c r="L852" s="22">
        <v>21</v>
      </c>
      <c r="M852" s="22">
        <v>9</v>
      </c>
      <c r="N852" s="22">
        <v>33.700000000000003</v>
      </c>
      <c r="O852" s="22">
        <v>-11</v>
      </c>
      <c r="P852" s="22">
        <v>-22</v>
      </c>
      <c r="Q852" s="22">
        <v>-18</v>
      </c>
      <c r="R852" s="22" t="s">
        <v>2641</v>
      </c>
      <c r="S852" s="23" t="s">
        <v>2642</v>
      </c>
      <c r="AJ852" s="175"/>
      <c r="AK852" s="175"/>
      <c r="AL852" s="175"/>
      <c r="AM852" s="175"/>
      <c r="AN852" s="175"/>
      <c r="AO852" s="175"/>
      <c r="AP852" s="175"/>
      <c r="AS852" s="3"/>
      <c r="BD852" s="97"/>
    </row>
    <row r="853" spans="9:56">
      <c r="I853" s="22"/>
      <c r="J853" s="156" t="s">
        <v>2643</v>
      </c>
      <c r="K853" s="156" t="s">
        <v>2643</v>
      </c>
      <c r="L853" s="22">
        <v>22</v>
      </c>
      <c r="M853" s="22">
        <v>25</v>
      </c>
      <c r="N853" s="22">
        <v>16.600000000000001</v>
      </c>
      <c r="O853" s="22">
        <v>1</v>
      </c>
      <c r="P853" s="22">
        <v>22</v>
      </c>
      <c r="Q853" s="22">
        <v>39</v>
      </c>
      <c r="R853" s="22" t="s">
        <v>2644</v>
      </c>
      <c r="S853" s="23" t="s">
        <v>2645</v>
      </c>
      <c r="AJ853" s="175"/>
      <c r="AK853" s="175"/>
      <c r="AL853" s="175"/>
      <c r="AM853" s="175"/>
      <c r="AN853" s="175"/>
      <c r="AO853" s="175"/>
      <c r="AP853" s="175"/>
      <c r="AS853" s="3"/>
      <c r="BD853" s="97"/>
    </row>
    <row r="854" spans="9:56">
      <c r="I854" s="22"/>
      <c r="J854" s="156" t="s">
        <v>2646</v>
      </c>
      <c r="K854" s="156" t="s">
        <v>2646</v>
      </c>
      <c r="L854" s="22">
        <v>23</v>
      </c>
      <c r="M854" s="22">
        <v>14</v>
      </c>
      <c r="N854" s="22">
        <v>19.399999999999999</v>
      </c>
      <c r="O854" s="22">
        <v>-6</v>
      </c>
      <c r="P854" s="22">
        <v>-2</v>
      </c>
      <c r="Q854" s="22">
        <v>-56</v>
      </c>
      <c r="R854" s="22" t="s">
        <v>2647</v>
      </c>
      <c r="S854" s="23" t="s">
        <v>2648</v>
      </c>
      <c r="AJ854" s="175"/>
      <c r="AK854" s="175"/>
      <c r="AL854" s="175"/>
      <c r="AM854" s="175"/>
      <c r="AN854" s="175"/>
      <c r="AO854" s="175"/>
      <c r="AP854" s="175"/>
      <c r="AS854" s="3"/>
      <c r="BD854" s="97"/>
    </row>
    <row r="855" spans="9:56">
      <c r="I855" s="22"/>
      <c r="J855" s="156" t="s">
        <v>2649</v>
      </c>
      <c r="K855" s="156" t="s">
        <v>2649</v>
      </c>
      <c r="L855" s="22">
        <v>23</v>
      </c>
      <c r="M855" s="22">
        <v>15</v>
      </c>
      <c r="N855" s="22">
        <v>53.5</v>
      </c>
      <c r="O855" s="22">
        <v>-9</v>
      </c>
      <c r="P855" s="22">
        <v>-5</v>
      </c>
      <c r="Q855" s="22">
        <v>-16</v>
      </c>
      <c r="R855" s="22" t="s">
        <v>2650</v>
      </c>
      <c r="S855" s="23" t="s">
        <v>2651</v>
      </c>
      <c r="AJ855" s="175"/>
      <c r="AK855" s="175"/>
      <c r="AL855" s="175"/>
      <c r="AM855" s="175"/>
      <c r="AN855" s="175"/>
      <c r="AO855" s="175"/>
      <c r="AP855" s="175"/>
      <c r="AS855" s="3"/>
      <c r="BD855" s="97"/>
    </row>
    <row r="856" spans="9:56">
      <c r="I856" s="22"/>
      <c r="J856" s="156" t="s">
        <v>2652</v>
      </c>
      <c r="K856" s="156" t="s">
        <v>2652</v>
      </c>
      <c r="L856" s="22">
        <v>23</v>
      </c>
      <c r="M856" s="22">
        <v>17</v>
      </c>
      <c r="N856" s="22">
        <v>54.2</v>
      </c>
      <c r="O856" s="22">
        <v>-9</v>
      </c>
      <c r="P856" s="22">
        <v>-10</v>
      </c>
      <c r="Q856" s="22">
        <v>-57</v>
      </c>
      <c r="R856" s="22" t="s">
        <v>2653</v>
      </c>
      <c r="S856" s="23" t="s">
        <v>2654</v>
      </c>
      <c r="AJ856" s="175"/>
      <c r="AK856" s="175"/>
      <c r="AL856" s="175"/>
      <c r="AM856" s="175"/>
      <c r="AN856" s="175"/>
      <c r="AO856" s="175"/>
      <c r="AP856" s="175"/>
      <c r="AS856" s="3"/>
      <c r="BD856" s="97"/>
    </row>
    <row r="857" spans="9:56">
      <c r="I857" s="22"/>
      <c r="J857" s="156" t="s">
        <v>2655</v>
      </c>
      <c r="K857" s="156" t="s">
        <v>2655</v>
      </c>
      <c r="L857" s="22">
        <v>23</v>
      </c>
      <c r="M857" s="22">
        <v>42</v>
      </c>
      <c r="N857" s="22">
        <v>43.3</v>
      </c>
      <c r="O857" s="22">
        <v>-14</v>
      </c>
      <c r="P857" s="22">
        <v>-32</v>
      </c>
      <c r="Q857" s="22">
        <v>-42</v>
      </c>
      <c r="R857" s="22" t="s">
        <v>2656</v>
      </c>
      <c r="S857" s="23" t="s">
        <v>2657</v>
      </c>
      <c r="AJ857" s="175"/>
      <c r="AK857" s="175"/>
      <c r="AL857" s="175"/>
      <c r="AM857" s="175"/>
      <c r="AN857" s="175"/>
      <c r="AO857" s="175"/>
      <c r="AP857" s="175"/>
      <c r="AS857" s="3"/>
      <c r="BD857" s="97"/>
    </row>
    <row r="858" spans="9:56">
      <c r="I858" s="24" t="s">
        <v>2658</v>
      </c>
      <c r="J858" s="157" t="s">
        <v>2659</v>
      </c>
      <c r="K858" s="157" t="s">
        <v>2659</v>
      </c>
      <c r="L858" s="24" t="s">
        <v>39</v>
      </c>
      <c r="M858" s="24" t="s">
        <v>2658</v>
      </c>
      <c r="N858" s="24" t="s">
        <v>2658</v>
      </c>
      <c r="O858" s="24" t="s">
        <v>40</v>
      </c>
      <c r="P858" s="24" t="s">
        <v>2660</v>
      </c>
      <c r="Q858" s="24" t="s">
        <v>2661</v>
      </c>
      <c r="R858" s="24" t="s">
        <v>2662</v>
      </c>
      <c r="S858" s="24" t="s">
        <v>2660</v>
      </c>
      <c r="AJ858" s="175"/>
      <c r="AK858" s="175"/>
      <c r="AL858" s="175"/>
      <c r="AM858" s="175"/>
      <c r="AN858" s="175"/>
      <c r="AO858" s="175"/>
      <c r="AP858" s="175"/>
      <c r="AS858" s="3"/>
      <c r="BD858" s="97"/>
    </row>
    <row r="859" spans="9:56">
      <c r="I859" s="22"/>
      <c r="J859" s="156" t="s">
        <v>2663</v>
      </c>
      <c r="K859" s="156" t="s">
        <v>2663</v>
      </c>
      <c r="L859" s="22">
        <v>11</v>
      </c>
      <c r="M859" s="22">
        <v>52</v>
      </c>
      <c r="N859" s="22">
        <v>54.5</v>
      </c>
      <c r="O859" s="22">
        <v>-33</v>
      </c>
      <c r="P859" s="22">
        <v>-54</v>
      </c>
      <c r="Q859" s="22">
        <v>-29</v>
      </c>
      <c r="R859" s="22" t="s">
        <v>2664</v>
      </c>
      <c r="S859" s="23" t="s">
        <v>2665</v>
      </c>
      <c r="AJ859" s="175"/>
      <c r="AK859" s="175"/>
      <c r="AL859" s="175"/>
      <c r="AM859" s="175"/>
      <c r="AN859" s="175"/>
      <c r="AO859" s="175"/>
      <c r="AP859" s="175"/>
      <c r="AS859" s="3"/>
      <c r="BD859" s="97"/>
    </row>
    <row r="860" spans="9:56">
      <c r="I860" s="22"/>
      <c r="J860" s="156" t="s">
        <v>2666</v>
      </c>
      <c r="K860" s="156" t="s">
        <v>2666</v>
      </c>
      <c r="L860" s="22">
        <v>13</v>
      </c>
      <c r="M860" s="22">
        <v>18</v>
      </c>
      <c r="N860" s="22">
        <v>55.3</v>
      </c>
      <c r="O860" s="22">
        <v>-23</v>
      </c>
      <c r="P860" s="22">
        <v>-10</v>
      </c>
      <c r="Q860" s="22">
        <v>-17</v>
      </c>
      <c r="R860" s="22" t="s">
        <v>2667</v>
      </c>
      <c r="S860" s="23" t="s">
        <v>2668</v>
      </c>
      <c r="AJ860" s="175"/>
      <c r="AK860" s="175"/>
      <c r="AL860" s="175"/>
      <c r="AM860" s="175"/>
      <c r="AN860" s="175"/>
      <c r="AO860" s="175"/>
      <c r="AP860" s="175"/>
      <c r="AS860" s="3"/>
      <c r="BD860" s="97"/>
    </row>
    <row r="861" spans="9:56">
      <c r="I861" s="22"/>
      <c r="J861" s="156" t="s">
        <v>2669</v>
      </c>
      <c r="K861" s="156" t="s">
        <v>2669</v>
      </c>
      <c r="L861" s="22">
        <v>8</v>
      </c>
      <c r="M861" s="22">
        <v>37</v>
      </c>
      <c r="N861" s="22">
        <v>39.4</v>
      </c>
      <c r="O861" s="22">
        <v>5</v>
      </c>
      <c r="P861" s="22">
        <v>42</v>
      </c>
      <c r="Q861" s="22">
        <v>14</v>
      </c>
      <c r="R861" s="22" t="s">
        <v>2670</v>
      </c>
      <c r="S861" s="23" t="s">
        <v>2671</v>
      </c>
      <c r="AJ861" s="175"/>
      <c r="AK861" s="175"/>
      <c r="AL861" s="175"/>
      <c r="AM861" s="175"/>
      <c r="AN861" s="175"/>
      <c r="AO861" s="175"/>
      <c r="AP861" s="175"/>
      <c r="AS861" s="3"/>
      <c r="BD861" s="97"/>
    </row>
    <row r="862" spans="9:56">
      <c r="I862" s="22"/>
      <c r="J862" s="156" t="s">
        <v>2672</v>
      </c>
      <c r="K862" s="156" t="s">
        <v>2672</v>
      </c>
      <c r="L862" s="22">
        <v>8</v>
      </c>
      <c r="M862" s="22">
        <v>46</v>
      </c>
      <c r="N862" s="22">
        <v>46.5</v>
      </c>
      <c r="O862" s="22">
        <v>6</v>
      </c>
      <c r="P862" s="22">
        <v>25</v>
      </c>
      <c r="Q862" s="22">
        <v>8</v>
      </c>
      <c r="R862" s="22" t="s">
        <v>2673</v>
      </c>
      <c r="S862" s="23" t="s">
        <v>2674</v>
      </c>
      <c r="AJ862" s="175"/>
      <c r="AK862" s="175"/>
      <c r="AL862" s="175"/>
      <c r="AM862" s="175"/>
      <c r="AN862" s="175"/>
      <c r="AO862" s="175"/>
      <c r="AP862" s="175"/>
      <c r="AS862" s="3"/>
      <c r="BD862" s="97"/>
    </row>
    <row r="863" spans="9:56">
      <c r="I863" s="22"/>
      <c r="J863" s="156" t="s">
        <v>2675</v>
      </c>
      <c r="K863" s="156" t="s">
        <v>2675</v>
      </c>
      <c r="L863" s="22">
        <v>8</v>
      </c>
      <c r="M863" s="22">
        <v>55</v>
      </c>
      <c r="N863" s="22">
        <v>23.6</v>
      </c>
      <c r="O863" s="22">
        <v>5</v>
      </c>
      <c r="P863" s="22">
        <v>56</v>
      </c>
      <c r="Q863" s="22">
        <v>44</v>
      </c>
      <c r="R863" s="22" t="s">
        <v>2676</v>
      </c>
      <c r="S863" s="23" t="s">
        <v>2677</v>
      </c>
      <c r="AJ863" s="175"/>
      <c r="AK863" s="175"/>
      <c r="AL863" s="175"/>
      <c r="AM863" s="175"/>
      <c r="AN863" s="175"/>
      <c r="AO863" s="175"/>
      <c r="AP863" s="175"/>
      <c r="AS863" s="3"/>
      <c r="BD863" s="97"/>
    </row>
    <row r="864" spans="9:56">
      <c r="I864" s="22"/>
      <c r="J864" s="156" t="s">
        <v>2678</v>
      </c>
      <c r="K864" s="156" t="s">
        <v>2678</v>
      </c>
      <c r="L864" s="22">
        <v>9</v>
      </c>
      <c r="M864" s="22">
        <v>14</v>
      </c>
      <c r="N864" s="22">
        <v>21.9</v>
      </c>
      <c r="O864" s="22">
        <v>2</v>
      </c>
      <c r="P864" s="22">
        <v>18</v>
      </c>
      <c r="Q864" s="22">
        <v>51</v>
      </c>
      <c r="R864" s="22" t="s">
        <v>2679</v>
      </c>
      <c r="S864" s="23" t="s">
        <v>2680</v>
      </c>
      <c r="AJ864" s="175"/>
      <c r="AK864" s="175"/>
      <c r="AL864" s="175"/>
      <c r="AM864" s="175"/>
      <c r="AN864" s="175"/>
      <c r="AO864" s="175"/>
      <c r="AP864" s="175"/>
      <c r="AS864" s="3"/>
      <c r="BD864" s="97"/>
    </row>
    <row r="865" spans="9:56">
      <c r="I865" s="22"/>
      <c r="J865" s="156" t="s">
        <v>2681</v>
      </c>
      <c r="K865" s="156" t="s">
        <v>2681</v>
      </c>
      <c r="L865" s="22">
        <v>11</v>
      </c>
      <c r="M865" s="22">
        <v>33</v>
      </c>
      <c r="N865" s="22">
        <v>0.1</v>
      </c>
      <c r="O865" s="22">
        <v>-31</v>
      </c>
      <c r="P865" s="22">
        <v>-51</v>
      </c>
      <c r="Q865" s="22">
        <v>-27</v>
      </c>
      <c r="R865" s="22" t="s">
        <v>2682</v>
      </c>
      <c r="S865" s="23" t="s">
        <v>2683</v>
      </c>
      <c r="AJ865" s="175"/>
      <c r="AK865" s="175"/>
      <c r="AL865" s="175"/>
      <c r="AM865" s="175"/>
      <c r="AN865" s="175"/>
      <c r="AO865" s="175"/>
      <c r="AP865" s="175"/>
      <c r="AS865" s="3"/>
      <c r="BD865" s="97"/>
    </row>
    <row r="866" spans="9:56">
      <c r="I866" s="22"/>
      <c r="J866" s="156" t="s">
        <v>2684</v>
      </c>
      <c r="K866" s="156" t="s">
        <v>2684</v>
      </c>
      <c r="L866" s="22">
        <v>14</v>
      </c>
      <c r="M866" s="22">
        <v>6</v>
      </c>
      <c r="N866" s="22">
        <v>22.3</v>
      </c>
      <c r="O866" s="22">
        <v>-26</v>
      </c>
      <c r="P866" s="22">
        <v>-40</v>
      </c>
      <c r="Q866" s="22">
        <v>-57</v>
      </c>
      <c r="R866" s="22" t="s">
        <v>2685</v>
      </c>
      <c r="S866" s="23" t="s">
        <v>2686</v>
      </c>
      <c r="AJ866" s="175"/>
      <c r="AK866" s="175"/>
      <c r="AL866" s="175"/>
      <c r="AM866" s="175"/>
      <c r="AN866" s="175"/>
      <c r="AO866" s="175"/>
      <c r="AP866" s="175"/>
      <c r="AS866" s="3"/>
      <c r="BD866" s="97"/>
    </row>
    <row r="867" spans="9:56">
      <c r="I867" s="22"/>
      <c r="J867" s="156" t="s">
        <v>2687</v>
      </c>
      <c r="K867" s="156" t="s">
        <v>2687</v>
      </c>
      <c r="L867" s="22">
        <v>13</v>
      </c>
      <c r="M867" s="22">
        <v>9</v>
      </c>
      <c r="N867" s="22">
        <v>3.3</v>
      </c>
      <c r="O867" s="22">
        <v>-23</v>
      </c>
      <c r="P867" s="22">
        <v>-7</v>
      </c>
      <c r="Q867" s="22">
        <v>-5</v>
      </c>
      <c r="R867" s="22" t="s">
        <v>2688</v>
      </c>
      <c r="S867" s="23" t="s">
        <v>2689</v>
      </c>
      <c r="AJ867" s="175"/>
      <c r="AK867" s="175"/>
      <c r="AL867" s="175"/>
      <c r="AM867" s="175"/>
      <c r="AN867" s="175"/>
      <c r="AO867" s="175"/>
      <c r="AP867" s="175"/>
      <c r="AS867" s="3"/>
      <c r="BD867" s="97"/>
    </row>
    <row r="868" spans="9:56">
      <c r="I868" s="24" t="s">
        <v>2690</v>
      </c>
      <c r="J868" s="157" t="s">
        <v>2691</v>
      </c>
      <c r="K868" s="157" t="s">
        <v>2691</v>
      </c>
      <c r="L868" s="24" t="s">
        <v>39</v>
      </c>
      <c r="M868" s="24" t="s">
        <v>2690</v>
      </c>
      <c r="N868" s="24" t="s">
        <v>2690</v>
      </c>
      <c r="O868" s="24" t="s">
        <v>40</v>
      </c>
      <c r="P868" s="24" t="s">
        <v>2692</v>
      </c>
      <c r="Q868" s="24" t="s">
        <v>2693</v>
      </c>
      <c r="R868" s="24" t="s">
        <v>2694</v>
      </c>
      <c r="S868" s="24" t="s">
        <v>2692</v>
      </c>
      <c r="V868" s="5"/>
      <c r="W868" s="5"/>
      <c r="X868" s="283" t="s">
        <v>3112</v>
      </c>
      <c r="Y868" s="5"/>
      <c r="Z868" s="342"/>
      <c r="AA868" s="5"/>
      <c r="AB868" s="5"/>
      <c r="AC868" s="5"/>
      <c r="AD868" s="5"/>
      <c r="AE868" s="5"/>
      <c r="AF868" s="5"/>
      <c r="AG868" s="5"/>
      <c r="AJ868" s="175"/>
      <c r="AK868" s="175"/>
      <c r="AL868" s="175"/>
      <c r="AM868" s="175"/>
      <c r="AN868" s="175"/>
      <c r="AO868" s="175"/>
      <c r="AP868" s="175"/>
      <c r="AS868" s="3"/>
      <c r="BD868" s="97"/>
    </row>
    <row r="869" spans="9:56">
      <c r="I869" s="39" t="s">
        <v>0</v>
      </c>
      <c r="J869" s="162" t="s">
        <v>2695</v>
      </c>
      <c r="K869" s="162" t="s">
        <v>2695</v>
      </c>
      <c r="L869" s="39" t="s">
        <v>461</v>
      </c>
      <c r="M869" s="39" t="s">
        <v>2696</v>
      </c>
      <c r="N869" s="39" t="s">
        <v>2696</v>
      </c>
      <c r="O869" s="39" t="s">
        <v>461</v>
      </c>
      <c r="P869" s="39" t="s">
        <v>2696</v>
      </c>
      <c r="Q869" s="39" t="s">
        <v>2696</v>
      </c>
      <c r="R869" s="39" t="s">
        <v>461</v>
      </c>
      <c r="S869" s="39" t="s">
        <v>2696</v>
      </c>
      <c r="AJ869" s="175"/>
      <c r="AK869" s="175"/>
      <c r="AL869" s="175"/>
      <c r="AM869" s="175"/>
      <c r="AN869" s="175"/>
      <c r="AO869" s="175"/>
      <c r="AP869" s="175"/>
      <c r="AS869" s="3"/>
      <c r="BD869" s="97"/>
    </row>
    <row r="870" spans="9:56">
      <c r="I870" s="40"/>
      <c r="J870" s="159" t="s">
        <v>2697</v>
      </c>
      <c r="K870" s="159" t="s">
        <v>2697</v>
      </c>
      <c r="L870" s="41">
        <v>9</v>
      </c>
      <c r="M870" s="41">
        <v>37</v>
      </c>
      <c r="N870" s="41">
        <v>5.3</v>
      </c>
      <c r="O870" s="41">
        <v>81</v>
      </c>
      <c r="P870" s="41">
        <v>19</v>
      </c>
      <c r="Q870" s="41">
        <v>35</v>
      </c>
      <c r="R870" s="30" t="s">
        <v>2698</v>
      </c>
      <c r="S870" s="30" t="s">
        <v>2698</v>
      </c>
      <c r="AJ870" s="175"/>
      <c r="AK870" s="175"/>
      <c r="AL870" s="175"/>
      <c r="AM870" s="175"/>
      <c r="AN870" s="175"/>
      <c r="AO870" s="175"/>
      <c r="AP870" s="175"/>
      <c r="AS870" s="3"/>
      <c r="BD870" s="97"/>
    </row>
    <row r="871" spans="9:56">
      <c r="I871" s="40"/>
      <c r="J871" s="159" t="s">
        <v>2699</v>
      </c>
      <c r="K871" s="159" t="s">
        <v>2699</v>
      </c>
      <c r="L871" s="41">
        <v>12</v>
      </c>
      <c r="M871" s="41">
        <v>12</v>
      </c>
      <c r="N871" s="41">
        <v>11.9</v>
      </c>
      <c r="O871" s="41">
        <v>77</v>
      </c>
      <c r="P871" s="41">
        <v>36</v>
      </c>
      <c r="Q871" s="41">
        <v>58</v>
      </c>
      <c r="R871" s="30" t="s">
        <v>2700</v>
      </c>
      <c r="S871" s="30" t="s">
        <v>2700</v>
      </c>
      <c r="AJ871" s="175"/>
      <c r="AK871" s="175"/>
      <c r="AL871" s="175"/>
      <c r="AM871" s="175"/>
      <c r="AN871" s="175"/>
      <c r="AO871" s="175"/>
      <c r="AP871" s="175"/>
      <c r="AS871" s="3"/>
      <c r="BD871" s="97"/>
    </row>
    <row r="872" spans="9:56">
      <c r="I872" s="40"/>
      <c r="J872" s="159" t="s">
        <v>2701</v>
      </c>
      <c r="K872" s="159" t="s">
        <v>2701</v>
      </c>
      <c r="L872" s="41">
        <v>15</v>
      </c>
      <c r="M872" s="41">
        <v>38</v>
      </c>
      <c r="N872" s="41">
        <v>12.9</v>
      </c>
      <c r="O872" s="41">
        <v>36</v>
      </c>
      <c r="P872" s="41">
        <v>14</v>
      </c>
      <c r="Q872" s="41">
        <v>49</v>
      </c>
      <c r="R872" s="30" t="s">
        <v>2702</v>
      </c>
      <c r="S872" s="30" t="s">
        <v>2703</v>
      </c>
      <c r="AJ872" s="175"/>
      <c r="AK872" s="175"/>
      <c r="AL872" s="175"/>
      <c r="AM872" s="175"/>
      <c r="AN872" s="175"/>
      <c r="AO872" s="175"/>
      <c r="AP872" s="175"/>
      <c r="AS872" s="3"/>
      <c r="BD872" s="97"/>
    </row>
    <row r="873" spans="9:56">
      <c r="I873" s="40"/>
      <c r="J873" s="159" t="s">
        <v>2704</v>
      </c>
      <c r="K873" s="159" t="s">
        <v>2704</v>
      </c>
      <c r="L873" s="41">
        <v>15</v>
      </c>
      <c r="M873" s="41">
        <v>18</v>
      </c>
      <c r="N873" s="41">
        <v>20.3</v>
      </c>
      <c r="O873" s="41">
        <v>26</v>
      </c>
      <c r="P873" s="41">
        <v>50</v>
      </c>
      <c r="Q873" s="41">
        <v>25</v>
      </c>
      <c r="R873" s="30" t="s">
        <v>2705</v>
      </c>
      <c r="S873" s="30" t="s">
        <v>2703</v>
      </c>
      <c r="AJ873" s="175"/>
      <c r="AK873" s="175"/>
      <c r="AL873" s="175"/>
      <c r="AM873" s="175"/>
      <c r="AN873" s="175"/>
      <c r="AO873" s="175"/>
      <c r="AP873" s="175"/>
      <c r="AS873" s="3"/>
      <c r="BD873" s="97"/>
    </row>
    <row r="874" spans="9:56">
      <c r="I874" s="40"/>
      <c r="J874" s="159" t="s">
        <v>2706</v>
      </c>
      <c r="K874" s="159" t="s">
        <v>2706</v>
      </c>
      <c r="L874" s="41">
        <v>15</v>
      </c>
      <c r="M874" s="41">
        <v>54</v>
      </c>
      <c r="N874" s="41">
        <v>56.8</v>
      </c>
      <c r="O874" s="41">
        <v>34</v>
      </c>
      <c r="P874" s="41">
        <v>21</v>
      </c>
      <c r="Q874" s="41">
        <v>45</v>
      </c>
      <c r="R874" s="30" t="s">
        <v>2707</v>
      </c>
      <c r="S874" s="30" t="s">
        <v>2703</v>
      </c>
      <c r="AJ874" s="175"/>
      <c r="AK874" s="175"/>
      <c r="AL874" s="175"/>
      <c r="AM874" s="175"/>
      <c r="AN874" s="175"/>
      <c r="AO874" s="175"/>
      <c r="AP874" s="175"/>
      <c r="AS874" s="3"/>
      <c r="BD874" s="97"/>
    </row>
    <row r="875" spans="9:56">
      <c r="I875" s="24" t="s">
        <v>2708</v>
      </c>
      <c r="J875" s="157" t="s">
        <v>2709</v>
      </c>
      <c r="K875" s="157" t="s">
        <v>2709</v>
      </c>
      <c r="L875" s="24" t="s">
        <v>39</v>
      </c>
      <c r="M875" s="24" t="s">
        <v>2708</v>
      </c>
      <c r="N875" s="24" t="s">
        <v>2708</v>
      </c>
      <c r="O875" s="24" t="s">
        <v>40</v>
      </c>
      <c r="P875" s="24" t="s">
        <v>2710</v>
      </c>
      <c r="Q875" s="24" t="s">
        <v>2711</v>
      </c>
      <c r="R875" s="24" t="s">
        <v>2712</v>
      </c>
      <c r="S875" s="24" t="s">
        <v>2710</v>
      </c>
      <c r="AJ875" s="175"/>
      <c r="AK875" s="175"/>
      <c r="AL875" s="175"/>
      <c r="AM875" s="175"/>
      <c r="AN875" s="175"/>
      <c r="AO875" s="175"/>
      <c r="AP875" s="175"/>
      <c r="AS875" s="3"/>
      <c r="BD875" s="97"/>
    </row>
    <row r="876" spans="9:56">
      <c r="I876" s="22"/>
      <c r="J876" s="156" t="s">
        <v>2713</v>
      </c>
      <c r="K876" s="156" t="s">
        <v>2713</v>
      </c>
      <c r="L876" s="22">
        <v>5</v>
      </c>
      <c r="M876" s="22">
        <v>55</v>
      </c>
      <c r="N876" s="22">
        <v>10.3</v>
      </c>
      <c r="O876" s="22">
        <v>7</v>
      </c>
      <c r="P876" s="22">
        <v>24</v>
      </c>
      <c r="Q876" s="22">
        <v>25</v>
      </c>
      <c r="R876" s="22" t="s">
        <v>2714</v>
      </c>
      <c r="S876" s="22" t="s">
        <v>2715</v>
      </c>
      <c r="AJ876" s="175"/>
      <c r="AK876" s="175"/>
      <c r="AL876" s="175"/>
      <c r="AM876" s="175"/>
      <c r="AN876" s="175"/>
      <c r="AO876" s="175"/>
      <c r="AP876" s="175"/>
      <c r="AS876" s="3"/>
      <c r="BD876" s="97"/>
    </row>
    <row r="877" spans="9:56">
      <c r="I877" s="22"/>
      <c r="J877" s="156" t="s">
        <v>2716</v>
      </c>
      <c r="K877" s="156" t="s">
        <v>2716</v>
      </c>
      <c r="L877" s="22">
        <v>5</v>
      </c>
      <c r="M877" s="22">
        <v>14</v>
      </c>
      <c r="N877" s="22">
        <v>32.299999999999997</v>
      </c>
      <c r="O877" s="22">
        <v>-8</v>
      </c>
      <c r="P877" s="22">
        <v>-12</v>
      </c>
      <c r="Q877" s="22">
        <v>-6</v>
      </c>
      <c r="R877" s="22" t="s">
        <v>2717</v>
      </c>
      <c r="S877" s="22" t="s">
        <v>2718</v>
      </c>
      <c r="AJ877" s="175"/>
      <c r="AK877" s="175"/>
      <c r="AL877" s="175"/>
      <c r="AM877" s="175"/>
      <c r="AN877" s="175"/>
      <c r="AO877" s="175"/>
      <c r="AP877" s="175"/>
      <c r="AS877" s="3"/>
      <c r="BD877" s="97"/>
    </row>
    <row r="878" spans="9:56">
      <c r="I878" s="22"/>
      <c r="J878" s="156" t="s">
        <v>2719</v>
      </c>
      <c r="K878" s="156" t="s">
        <v>2719</v>
      </c>
      <c r="L878" s="22">
        <v>5</v>
      </c>
      <c r="M878" s="22">
        <v>25</v>
      </c>
      <c r="N878" s="22">
        <v>7.9</v>
      </c>
      <c r="O878" s="22">
        <v>6</v>
      </c>
      <c r="P878" s="22">
        <v>20</v>
      </c>
      <c r="Q878" s="22">
        <v>59</v>
      </c>
      <c r="R878" s="22" t="s">
        <v>2720</v>
      </c>
      <c r="S878" s="22" t="s">
        <v>2721</v>
      </c>
      <c r="AJ878" s="175"/>
      <c r="AK878" s="175"/>
      <c r="AL878" s="175"/>
      <c r="AM878" s="175"/>
      <c r="AN878" s="175"/>
      <c r="AO878" s="175"/>
      <c r="AP878" s="175"/>
      <c r="AS878" s="3"/>
      <c r="BD878" s="97"/>
    </row>
    <row r="879" spans="9:56">
      <c r="I879" s="22"/>
      <c r="J879" s="156" t="s">
        <v>2722</v>
      </c>
      <c r="K879" s="156" t="s">
        <v>2722</v>
      </c>
      <c r="L879" s="22">
        <v>5</v>
      </c>
      <c r="M879" s="22">
        <v>32</v>
      </c>
      <c r="N879" s="22">
        <v>0.4</v>
      </c>
      <c r="O879" s="22">
        <v>0</v>
      </c>
      <c r="P879" s="22">
        <v>-17</v>
      </c>
      <c r="Q879" s="22">
        <v>-57</v>
      </c>
      <c r="R879" s="22" t="s">
        <v>2723</v>
      </c>
      <c r="S879" s="22" t="s">
        <v>2724</v>
      </c>
      <c r="AJ879" s="175"/>
      <c r="AK879" s="175"/>
      <c r="AL879" s="175"/>
      <c r="AM879" s="175"/>
      <c r="AN879" s="175"/>
      <c r="AO879" s="175"/>
      <c r="AP879" s="175"/>
      <c r="AS879" s="3"/>
      <c r="BD879" s="97"/>
    </row>
    <row r="880" spans="9:56">
      <c r="I880" s="22"/>
      <c r="J880" s="156" t="s">
        <v>2725</v>
      </c>
      <c r="K880" s="156" t="s">
        <v>2725</v>
      </c>
      <c r="L880" s="22">
        <v>5</v>
      </c>
      <c r="M880" s="22">
        <v>36</v>
      </c>
      <c r="N880" s="22">
        <v>12.8</v>
      </c>
      <c r="O880" s="22">
        <v>-1</v>
      </c>
      <c r="P880" s="22">
        <v>-12</v>
      </c>
      <c r="Q880" s="22">
        <v>-7</v>
      </c>
      <c r="R880" s="22" t="s">
        <v>2726</v>
      </c>
      <c r="S880" s="22" t="s">
        <v>2727</v>
      </c>
      <c r="AJ880" s="175"/>
      <c r="AK880" s="175"/>
      <c r="AL880" s="175"/>
      <c r="AM880" s="175"/>
      <c r="AN880" s="175"/>
      <c r="AO880" s="175"/>
      <c r="AP880" s="175"/>
      <c r="AS880" s="3"/>
      <c r="BD880" s="97"/>
    </row>
    <row r="881" spans="9:56">
      <c r="I881" s="22"/>
      <c r="J881" s="156" t="s">
        <v>2728</v>
      </c>
      <c r="K881" s="156" t="s">
        <v>2728</v>
      </c>
      <c r="L881" s="22">
        <v>5</v>
      </c>
      <c r="M881" s="22">
        <v>40</v>
      </c>
      <c r="N881" s="22">
        <v>45.5</v>
      </c>
      <c r="O881" s="22">
        <v>-1</v>
      </c>
      <c r="P881" s="22">
        <v>-56</v>
      </c>
      <c r="Q881" s="22">
        <v>-33</v>
      </c>
      <c r="R881" s="22" t="s">
        <v>2729</v>
      </c>
      <c r="S881" s="22" t="s">
        <v>2730</v>
      </c>
      <c r="AJ881" s="175"/>
      <c r="AK881" s="175"/>
      <c r="AL881" s="175"/>
      <c r="AM881" s="175"/>
      <c r="AN881" s="175"/>
      <c r="AO881" s="175"/>
      <c r="AP881" s="175"/>
      <c r="AS881" s="3"/>
      <c r="BD881" s="97"/>
    </row>
    <row r="882" spans="9:56">
      <c r="I882" s="22"/>
      <c r="J882" s="156" t="s">
        <v>2731</v>
      </c>
      <c r="K882" s="156" t="s">
        <v>2731</v>
      </c>
      <c r="L882" s="22">
        <v>5</v>
      </c>
      <c r="M882" s="22">
        <v>24</v>
      </c>
      <c r="N882" s="22">
        <v>28.6</v>
      </c>
      <c r="O882" s="22">
        <v>-2</v>
      </c>
      <c r="P882" s="22">
        <v>-23</v>
      </c>
      <c r="Q882" s="22">
        <v>-50</v>
      </c>
      <c r="R882" s="22" t="s">
        <v>2732</v>
      </c>
      <c r="S882" s="22" t="s">
        <v>2733</v>
      </c>
      <c r="AJ882" s="175"/>
      <c r="AK882" s="175"/>
      <c r="AL882" s="175"/>
      <c r="AM882" s="175"/>
      <c r="AN882" s="175"/>
      <c r="AO882" s="175"/>
      <c r="AP882" s="175"/>
      <c r="AS882" s="3"/>
      <c r="BD882" s="97"/>
    </row>
    <row r="883" spans="9:56">
      <c r="I883" s="22"/>
      <c r="J883" s="156" t="s">
        <v>2734</v>
      </c>
      <c r="K883" s="156" t="s">
        <v>2734</v>
      </c>
      <c r="L883" s="22">
        <v>5</v>
      </c>
      <c r="M883" s="22">
        <v>35</v>
      </c>
      <c r="N883" s="22">
        <v>18</v>
      </c>
      <c r="O883" s="22">
        <v>-5</v>
      </c>
      <c r="P883" s="22">
        <v>-24</v>
      </c>
      <c r="Q883" s="22">
        <v>0</v>
      </c>
      <c r="R883" s="22" t="s">
        <v>2735</v>
      </c>
      <c r="S883" s="22" t="s">
        <v>2736</v>
      </c>
      <c r="AJ883" s="175"/>
      <c r="AK883" s="175"/>
      <c r="AL883" s="175"/>
      <c r="AM883" s="175"/>
      <c r="AN883" s="175"/>
      <c r="AO883" s="175"/>
      <c r="AP883" s="175"/>
      <c r="AS883" s="3"/>
      <c r="BD883" s="97"/>
    </row>
    <row r="884" spans="9:56">
      <c r="I884" s="22"/>
      <c r="J884" s="156" t="s">
        <v>2737</v>
      </c>
      <c r="K884" s="156" t="s">
        <v>2737</v>
      </c>
      <c r="L884" s="22">
        <v>5</v>
      </c>
      <c r="M884" s="22">
        <v>47</v>
      </c>
      <c r="N884" s="22">
        <v>45.4</v>
      </c>
      <c r="O884" s="22">
        <v>-9</v>
      </c>
      <c r="P884" s="22">
        <v>-40</v>
      </c>
      <c r="Q884" s="22">
        <v>-11</v>
      </c>
      <c r="R884" s="22" t="s">
        <v>2738</v>
      </c>
      <c r="S884" s="22" t="s">
        <v>2739</v>
      </c>
      <c r="AJ884" s="175"/>
      <c r="AK884" s="175"/>
      <c r="AL884" s="175"/>
      <c r="AM884" s="175"/>
      <c r="AN884" s="175"/>
      <c r="AO884" s="175"/>
      <c r="AP884" s="175"/>
      <c r="AS884" s="3"/>
      <c r="BD884" s="97"/>
    </row>
    <row r="885" spans="9:56">
      <c r="I885" s="22"/>
      <c r="J885" s="156" t="s">
        <v>2740</v>
      </c>
      <c r="K885" s="156" t="s">
        <v>2740</v>
      </c>
      <c r="L885" s="22">
        <v>5</v>
      </c>
      <c r="M885" s="22">
        <v>35</v>
      </c>
      <c r="N885" s="22">
        <v>8.3000000000000007</v>
      </c>
      <c r="O885" s="22">
        <v>9</v>
      </c>
      <c r="P885" s="22">
        <v>56</v>
      </c>
      <c r="Q885" s="22">
        <v>3</v>
      </c>
      <c r="R885" s="22" t="s">
        <v>2741</v>
      </c>
      <c r="S885" s="22" t="s">
        <v>2742</v>
      </c>
      <c r="AJ885" s="175"/>
      <c r="AK885" s="175"/>
      <c r="AL885" s="175"/>
      <c r="AM885" s="175"/>
      <c r="AN885" s="175"/>
      <c r="AO885" s="175"/>
      <c r="AP885" s="175"/>
      <c r="AS885" s="3"/>
      <c r="BD885" s="97"/>
    </row>
    <row r="886" spans="9:56">
      <c r="I886" s="22"/>
      <c r="J886" s="156" t="s">
        <v>2743</v>
      </c>
      <c r="K886" s="156" t="s">
        <v>2743</v>
      </c>
      <c r="L886" s="22">
        <v>5</v>
      </c>
      <c r="M886" s="22">
        <v>38</v>
      </c>
      <c r="N886" s="22">
        <v>44.8</v>
      </c>
      <c r="O886" s="22">
        <v>-2</v>
      </c>
      <c r="P886" s="22">
        <v>-36</v>
      </c>
      <c r="Q886" s="22">
        <v>0</v>
      </c>
      <c r="R886" s="22" t="s">
        <v>2744</v>
      </c>
      <c r="S886" s="22" t="s">
        <v>2745</v>
      </c>
      <c r="AI886" s="5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BD886" s="97"/>
    </row>
    <row r="887" spans="9:56">
      <c r="I887" s="42" t="s">
        <v>2746</v>
      </c>
      <c r="J887" s="579" t="s">
        <v>2747</v>
      </c>
      <c r="K887" s="164" t="s">
        <v>2747</v>
      </c>
      <c r="L887" s="42"/>
      <c r="M887" s="42"/>
      <c r="N887" s="42"/>
      <c r="O887" s="42"/>
      <c r="P887" s="42"/>
      <c r="Q887" s="42"/>
      <c r="R887" s="42"/>
      <c r="S887" s="43"/>
      <c r="AJ887" s="175"/>
      <c r="AK887" s="175"/>
      <c r="AL887" s="175"/>
      <c r="AM887" s="175"/>
      <c r="AN887" s="175"/>
      <c r="AO887" s="175"/>
      <c r="AP887" s="175"/>
      <c r="AS887" s="3"/>
      <c r="BD887" s="97"/>
    </row>
    <row r="888" spans="9:56">
      <c r="J888" s="112" t="s">
        <v>2748</v>
      </c>
      <c r="K888" s="112" t="s">
        <v>2748</v>
      </c>
      <c r="L888" s="37">
        <v>21</v>
      </c>
      <c r="M888" s="37">
        <v>59</v>
      </c>
      <c r="N888" s="37">
        <v>60</v>
      </c>
      <c r="O888" s="37">
        <v>29</v>
      </c>
      <c r="P888" s="37">
        <v>59</v>
      </c>
      <c r="Q888" s="37">
        <v>60</v>
      </c>
      <c r="AJ888" s="175"/>
      <c r="AK888" s="175"/>
      <c r="AL888" s="175"/>
      <c r="AM888" s="175"/>
      <c r="AN888" s="175"/>
      <c r="AO888" s="175"/>
      <c r="AP888" s="175"/>
      <c r="AS888" s="3"/>
      <c r="BD888" s="97"/>
    </row>
    <row r="889" spans="9:56">
      <c r="J889" s="112" t="s">
        <v>2749</v>
      </c>
      <c r="K889" s="112" t="s">
        <v>2749</v>
      </c>
      <c r="L889" s="37">
        <v>22</v>
      </c>
      <c r="M889" s="37">
        <v>59</v>
      </c>
      <c r="N889" s="37">
        <v>60</v>
      </c>
      <c r="O889" s="37">
        <v>49</v>
      </c>
      <c r="P889" s="37">
        <v>59</v>
      </c>
      <c r="Q889" s="37">
        <v>60</v>
      </c>
      <c r="AJ889" s="175"/>
      <c r="AK889" s="175"/>
      <c r="AL889" s="175"/>
      <c r="AM889" s="175"/>
      <c r="AN889" s="175"/>
      <c r="AO889" s="175"/>
      <c r="AP889" s="175"/>
      <c r="AS889" s="3"/>
      <c r="BD889" s="97"/>
    </row>
    <row r="890" spans="9:56">
      <c r="J890" s="112" t="s">
        <v>2750</v>
      </c>
      <c r="K890" s="112" t="s">
        <v>2750</v>
      </c>
      <c r="L890" s="37">
        <v>19</v>
      </c>
      <c r="M890" s="37">
        <v>59.5</v>
      </c>
      <c r="N890" s="37">
        <v>30</v>
      </c>
      <c r="O890" s="37">
        <v>9</v>
      </c>
      <c r="P890" s="37">
        <v>59.5</v>
      </c>
      <c r="Q890" s="37">
        <v>30</v>
      </c>
      <c r="AJ890" s="175"/>
      <c r="AK890" s="175"/>
      <c r="AL890" s="175"/>
      <c r="AM890" s="175"/>
      <c r="AN890" s="175"/>
      <c r="AO890" s="175"/>
      <c r="AP890" s="175"/>
      <c r="AS890" s="3"/>
      <c r="BD890" s="97"/>
    </row>
    <row r="891" spans="9:56">
      <c r="J891" s="112" t="s">
        <v>2751</v>
      </c>
      <c r="K891" s="112" t="s">
        <v>2751</v>
      </c>
      <c r="L891" s="37">
        <v>0</v>
      </c>
      <c r="M891" s="37">
        <v>59</v>
      </c>
      <c r="N891" s="37">
        <v>60</v>
      </c>
      <c r="O891" s="37">
        <v>-29</v>
      </c>
      <c r="P891" s="37">
        <v>-59</v>
      </c>
      <c r="Q891" s="37">
        <v>-60</v>
      </c>
      <c r="AJ891" s="175"/>
      <c r="AK891" s="175"/>
      <c r="AL891" s="175"/>
      <c r="AM891" s="175"/>
      <c r="AN891" s="175"/>
      <c r="AO891" s="175"/>
      <c r="AP891" s="175"/>
      <c r="AS891" s="3"/>
      <c r="BD891" s="97"/>
    </row>
    <row r="892" spans="9:56">
      <c r="J892" s="112" t="s">
        <v>2752</v>
      </c>
      <c r="K892" s="112" t="s">
        <v>2752</v>
      </c>
      <c r="L892" s="37">
        <v>21</v>
      </c>
      <c r="M892" s="37">
        <v>59</v>
      </c>
      <c r="N892" s="37">
        <v>60</v>
      </c>
      <c r="O892" s="37">
        <v>-9</v>
      </c>
      <c r="P892" s="37">
        <v>-59</v>
      </c>
      <c r="Q892" s="37">
        <v>-60</v>
      </c>
      <c r="AJ892" s="175"/>
      <c r="AK892" s="175"/>
      <c r="AL892" s="175"/>
      <c r="AM892" s="175"/>
      <c r="AN892" s="175"/>
      <c r="AO892" s="175"/>
      <c r="AP892" s="175"/>
      <c r="AS892" s="3"/>
      <c r="BD892" s="97"/>
    </row>
    <row r="893" spans="9:56">
      <c r="I893" s="42" t="s">
        <v>2746</v>
      </c>
      <c r="J893" s="579" t="s">
        <v>2753</v>
      </c>
      <c r="K893" s="164" t="s">
        <v>2753</v>
      </c>
      <c r="L893" s="42"/>
      <c r="M893" s="42"/>
      <c r="N893" s="42"/>
      <c r="O893" s="42"/>
      <c r="P893" s="42"/>
      <c r="Q893" s="42"/>
      <c r="R893" s="42"/>
      <c r="S893" s="43"/>
      <c r="AJ893" s="175"/>
      <c r="AK893" s="175"/>
      <c r="AL893" s="175"/>
      <c r="AM893" s="175"/>
      <c r="AN893" s="175"/>
      <c r="AO893" s="175"/>
      <c r="AP893" s="175"/>
      <c r="AS893" s="3"/>
      <c r="BD893" s="97"/>
    </row>
    <row r="894" spans="9:56">
      <c r="I894" s="22"/>
      <c r="J894" s="156" t="s">
        <v>2754</v>
      </c>
      <c r="K894" s="156" t="s">
        <v>2754</v>
      </c>
      <c r="L894" s="22">
        <v>32</v>
      </c>
      <c r="M894" s="22">
        <v>17</v>
      </c>
      <c r="N894" s="22">
        <v>14</v>
      </c>
      <c r="O894" s="22">
        <v>29</v>
      </c>
      <c r="P894" s="22">
        <v>59</v>
      </c>
      <c r="Q894" s="22">
        <v>23</v>
      </c>
      <c r="R894" s="22" t="s">
        <v>3124</v>
      </c>
      <c r="S894" s="22" t="s">
        <v>3124</v>
      </c>
      <c r="AJ894" s="175"/>
      <c r="AK894" s="175"/>
      <c r="AL894" s="175"/>
      <c r="AM894" s="175"/>
      <c r="AN894" s="175"/>
      <c r="AO894" s="175"/>
      <c r="AP894" s="175"/>
      <c r="AS894" s="3"/>
      <c r="BD894" s="97"/>
    </row>
    <row r="895" spans="9:56">
      <c r="I895" s="22"/>
      <c r="J895" s="156" t="s">
        <v>2755</v>
      </c>
      <c r="K895" s="156" t="s">
        <v>2755</v>
      </c>
      <c r="L895" s="37">
        <v>-1</v>
      </c>
      <c r="M895" s="37">
        <v>-34</v>
      </c>
      <c r="N895" s="37">
        <v>-56</v>
      </c>
      <c r="O895" s="37">
        <v>10</v>
      </c>
      <c r="P895" s="37">
        <v>23</v>
      </c>
      <c r="Q895" s="37">
        <v>4</v>
      </c>
      <c r="R895" s="22" t="s">
        <v>3275</v>
      </c>
      <c r="S895" s="22" t="s">
        <v>3275</v>
      </c>
      <c r="AJ895" s="175"/>
      <c r="AK895" s="175"/>
      <c r="AL895" s="175"/>
      <c r="AM895" s="175"/>
      <c r="AN895" s="175"/>
      <c r="AO895" s="175"/>
      <c r="AP895" s="175"/>
      <c r="AS895" s="3"/>
      <c r="BD895" s="97"/>
    </row>
    <row r="896" spans="9:56">
      <c r="I896" s="22"/>
      <c r="J896" s="156" t="s">
        <v>2756</v>
      </c>
      <c r="K896" s="156" t="s">
        <v>2756</v>
      </c>
      <c r="L896" s="22">
        <v>1</v>
      </c>
      <c r="M896" s="22">
        <v>59</v>
      </c>
      <c r="N896" s="22">
        <v>30</v>
      </c>
      <c r="O896" s="22">
        <v>323</v>
      </c>
      <c r="P896" s="22">
        <v>10</v>
      </c>
      <c r="Q896" s="22">
        <v>3</v>
      </c>
      <c r="R896" s="22" t="s">
        <v>3125</v>
      </c>
      <c r="S896" s="22" t="s">
        <v>3125</v>
      </c>
      <c r="AJ896" s="175"/>
      <c r="AK896" s="175"/>
      <c r="AL896" s="175"/>
      <c r="AM896" s="175"/>
      <c r="AN896" s="175"/>
      <c r="AO896" s="175"/>
      <c r="AP896" s="175"/>
      <c r="AS896" s="3"/>
      <c r="BD896" s="97"/>
    </row>
    <row r="897" spans="9:56">
      <c r="I897" s="22"/>
      <c r="J897" s="156" t="s">
        <v>2757</v>
      </c>
      <c r="K897" s="156" t="s">
        <v>2757</v>
      </c>
      <c r="L897" s="22">
        <v>22</v>
      </c>
      <c r="M897" s="22">
        <v>59</v>
      </c>
      <c r="N897" s="22">
        <v>45</v>
      </c>
      <c r="O897" s="22">
        <v>-91</v>
      </c>
      <c r="P897" s="22">
        <v>-1</v>
      </c>
      <c r="Q897" s="22">
        <v>-34</v>
      </c>
      <c r="R897" s="22" t="s">
        <v>3126</v>
      </c>
      <c r="S897" s="22" t="s">
        <v>3126</v>
      </c>
      <c r="AJ897" s="175"/>
      <c r="AK897" s="175"/>
      <c r="AL897" s="175"/>
      <c r="AM897" s="175"/>
      <c r="AN897" s="175"/>
      <c r="AO897" s="175"/>
      <c r="AP897" s="175"/>
      <c r="AS897" s="3"/>
      <c r="BD897" s="97"/>
    </row>
    <row r="898" spans="9:56">
      <c r="I898" s="22"/>
      <c r="J898" s="156" t="s">
        <v>2758</v>
      </c>
      <c r="K898" s="156" t="s">
        <v>2758</v>
      </c>
      <c r="L898" s="22">
        <v>1</v>
      </c>
      <c r="M898" s="22">
        <v>59</v>
      </c>
      <c r="N898" s="22">
        <v>45</v>
      </c>
      <c r="O898" s="22">
        <v>-30</v>
      </c>
      <c r="P898" s="22">
        <v>0</v>
      </c>
      <c r="Q898" s="22">
        <v>60</v>
      </c>
      <c r="R898" s="22" t="s">
        <v>3143</v>
      </c>
      <c r="S898" s="38" t="s">
        <v>3026</v>
      </c>
      <c r="AJ898" s="175"/>
      <c r="AK898" s="175"/>
      <c r="AL898" s="175"/>
      <c r="AM898" s="175"/>
      <c r="AN898" s="175"/>
      <c r="AO898" s="175"/>
      <c r="AP898" s="175"/>
      <c r="AS898" s="3"/>
      <c r="BD898" s="97"/>
    </row>
    <row r="899" spans="9:56">
      <c r="I899" s="22"/>
      <c r="J899" s="159" t="s">
        <v>3144</v>
      </c>
      <c r="K899" s="159" t="s">
        <v>3144</v>
      </c>
      <c r="L899" s="30">
        <v>15</v>
      </c>
      <c r="M899" s="30">
        <v>59</v>
      </c>
      <c r="N899" s="30">
        <v>45</v>
      </c>
      <c r="O899" s="30">
        <v>0</v>
      </c>
      <c r="P899" s="30">
        <v>-10</v>
      </c>
      <c r="Q899" s="30">
        <v>25</v>
      </c>
      <c r="R899" s="22" t="s">
        <v>3143</v>
      </c>
      <c r="S899" s="38" t="s">
        <v>3026</v>
      </c>
      <c r="AJ899" s="175"/>
      <c r="AK899" s="175"/>
      <c r="AL899" s="175"/>
      <c r="AM899" s="175"/>
      <c r="AN899" s="175"/>
      <c r="AO899" s="175"/>
      <c r="AP899" s="175"/>
      <c r="AS899" s="3"/>
      <c r="BD899" s="97"/>
    </row>
    <row r="900" spans="9:56">
      <c r="I900" s="22"/>
      <c r="J900" s="159" t="s">
        <v>3145</v>
      </c>
      <c r="K900" s="159" t="s">
        <v>3145</v>
      </c>
      <c r="L900" s="30">
        <v>13</v>
      </c>
      <c r="M900" s="30">
        <v>59</v>
      </c>
      <c r="N900" s="30">
        <v>45</v>
      </c>
      <c r="O900" s="30">
        <v>30</v>
      </c>
      <c r="P900" s="30">
        <v>10</v>
      </c>
      <c r="Q900" s="30">
        <v>-25</v>
      </c>
      <c r="R900" s="22" t="s">
        <v>3143</v>
      </c>
      <c r="S900" s="38" t="s">
        <v>3026</v>
      </c>
      <c r="AJ900" s="175"/>
      <c r="AK900" s="175"/>
      <c r="AL900" s="175"/>
      <c r="AM900" s="175"/>
      <c r="AN900" s="175"/>
      <c r="AO900" s="175"/>
      <c r="AP900" s="175"/>
      <c r="AS900" s="3"/>
      <c r="BD900" s="97"/>
    </row>
    <row r="901" spans="9:56">
      <c r="I901" s="22"/>
      <c r="J901" s="159" t="s">
        <v>3146</v>
      </c>
      <c r="K901" s="159" t="s">
        <v>3146</v>
      </c>
      <c r="L901" s="30">
        <v>-13</v>
      </c>
      <c r="M901" s="30">
        <v>59</v>
      </c>
      <c r="N901" s="30">
        <v>0</v>
      </c>
      <c r="O901" s="30">
        <v>30</v>
      </c>
      <c r="P901" s="30">
        <v>10</v>
      </c>
      <c r="Q901" s="30">
        <v>25</v>
      </c>
      <c r="R901" s="22" t="s">
        <v>3143</v>
      </c>
      <c r="S901" s="38" t="s">
        <v>3147</v>
      </c>
      <c r="AJ901" s="175"/>
      <c r="AK901" s="175"/>
      <c r="AL901" s="175"/>
      <c r="AM901" s="175"/>
      <c r="AN901" s="175"/>
      <c r="AO901" s="175"/>
      <c r="AP901" s="175"/>
      <c r="AS901" s="3"/>
      <c r="BD901" s="97"/>
    </row>
    <row r="902" spans="9:56">
      <c r="I902" s="22"/>
      <c r="J902" s="159" t="s">
        <v>3148</v>
      </c>
      <c r="K902" s="159" t="s">
        <v>3148</v>
      </c>
      <c r="L902" s="30">
        <v>13</v>
      </c>
      <c r="M902" s="30">
        <v>-59</v>
      </c>
      <c r="N902" s="30">
        <v>45</v>
      </c>
      <c r="O902" s="30">
        <v>30</v>
      </c>
      <c r="P902" s="30">
        <v>10</v>
      </c>
      <c r="Q902" s="30">
        <v>25</v>
      </c>
      <c r="R902" s="22" t="s">
        <v>3143</v>
      </c>
      <c r="S902" s="38" t="s">
        <v>3147</v>
      </c>
      <c r="AJ902" s="175"/>
      <c r="AK902" s="175"/>
      <c r="AL902" s="175"/>
      <c r="AM902" s="175"/>
      <c r="AN902" s="175"/>
      <c r="AO902" s="175"/>
      <c r="AP902" s="175"/>
      <c r="AS902" s="3"/>
      <c r="BD902" s="97"/>
    </row>
    <row r="903" spans="9:56">
      <c r="I903" s="22"/>
      <c r="J903" s="159" t="s">
        <v>2759</v>
      </c>
      <c r="K903" s="159" t="s">
        <v>2759</v>
      </c>
      <c r="L903" s="30">
        <v>13</v>
      </c>
      <c r="M903" s="30">
        <v>0</v>
      </c>
      <c r="N903" s="30">
        <v>-30</v>
      </c>
      <c r="O903" s="30">
        <v>30</v>
      </c>
      <c r="P903" s="30">
        <v>0</v>
      </c>
      <c r="Q903" s="30">
        <v>25</v>
      </c>
      <c r="R903" s="22" t="s">
        <v>3143</v>
      </c>
      <c r="S903" s="38" t="s">
        <v>3147</v>
      </c>
      <c r="AJ903" s="175"/>
      <c r="AK903" s="175"/>
      <c r="AL903" s="175"/>
      <c r="AM903" s="175"/>
      <c r="AN903" s="175"/>
      <c r="AO903" s="175"/>
      <c r="AP903" s="175"/>
      <c r="AS903" s="3"/>
      <c r="BD903" s="97"/>
    </row>
    <row r="904" spans="9:56">
      <c r="I904" s="22"/>
      <c r="J904" s="159" t="s">
        <v>2760</v>
      </c>
      <c r="K904" s="159" t="s">
        <v>2760</v>
      </c>
      <c r="L904" s="30">
        <v>29</v>
      </c>
      <c r="M904" s="30">
        <v>-59</v>
      </c>
      <c r="N904" s="30">
        <v>60</v>
      </c>
      <c r="O904" s="30">
        <v>301</v>
      </c>
      <c r="P904" s="30">
        <v>0</v>
      </c>
      <c r="Q904" s="30">
        <v>-25</v>
      </c>
      <c r="R904" s="22" t="s">
        <v>3136</v>
      </c>
      <c r="S904" s="38" t="s">
        <v>3149</v>
      </c>
      <c r="AJ904" s="175"/>
      <c r="AK904" s="175"/>
      <c r="AL904" s="175"/>
      <c r="AM904" s="175"/>
      <c r="AN904" s="175"/>
      <c r="AO904" s="175"/>
      <c r="AP904" s="175"/>
      <c r="AS904" s="3"/>
      <c r="BD904" s="97"/>
    </row>
    <row r="905" spans="9:56">
      <c r="I905" s="22"/>
      <c r="J905" s="159" t="s">
        <v>2761</v>
      </c>
      <c r="K905" s="159" t="s">
        <v>2761</v>
      </c>
      <c r="L905" s="30">
        <v>29</v>
      </c>
      <c r="M905" s="30" t="s">
        <v>3206</v>
      </c>
      <c r="N905" s="30">
        <v>60</v>
      </c>
      <c r="O905" s="30" t="s">
        <v>16</v>
      </c>
      <c r="P905" s="30">
        <v>10</v>
      </c>
      <c r="Q905" s="30">
        <v>0</v>
      </c>
      <c r="R905" s="22" t="s">
        <v>3205</v>
      </c>
      <c r="S905" s="22" t="s">
        <v>3205</v>
      </c>
      <c r="AJ905" s="175"/>
      <c r="AK905" s="175"/>
      <c r="AL905" s="175"/>
      <c r="AM905" s="175"/>
      <c r="AN905" s="175"/>
      <c r="AO905" s="175"/>
      <c r="AP905" s="175"/>
      <c r="AS905" s="3"/>
      <c r="BD905" s="97"/>
    </row>
    <row r="906" spans="9:56">
      <c r="I906" s="22"/>
      <c r="J906" s="159" t="s">
        <v>2762</v>
      </c>
      <c r="K906" s="159" t="s">
        <v>2762</v>
      </c>
      <c r="L906" s="30">
        <v>29</v>
      </c>
      <c r="M906" s="30">
        <v>58</v>
      </c>
      <c r="N906" s="30">
        <v>60</v>
      </c>
      <c r="O906" s="30">
        <v>30</v>
      </c>
      <c r="P906" s="30">
        <v>-10</v>
      </c>
      <c r="Q906" s="30">
        <v>0</v>
      </c>
      <c r="AJ906" s="175"/>
      <c r="AK906" s="175"/>
      <c r="AL906" s="175"/>
      <c r="AM906" s="175"/>
      <c r="AN906" s="175"/>
      <c r="AO906" s="175"/>
      <c r="AP906" s="175"/>
      <c r="AS906" s="3"/>
      <c r="BD906" s="97"/>
    </row>
    <row r="907" spans="9:56">
      <c r="I907" s="42" t="s">
        <v>2746</v>
      </c>
      <c r="J907" s="579" t="s">
        <v>2763</v>
      </c>
      <c r="K907" s="164" t="s">
        <v>2763</v>
      </c>
      <c r="L907" s="42"/>
      <c r="M907" s="42"/>
      <c r="N907" s="42"/>
      <c r="O907" s="42"/>
      <c r="P907" s="42"/>
      <c r="Q907" s="42"/>
      <c r="R907" s="42"/>
      <c r="S907" s="43"/>
      <c r="AJ907" s="175"/>
      <c r="AK907" s="175"/>
      <c r="AL907" s="175"/>
      <c r="AM907" s="175"/>
      <c r="AN907" s="175"/>
      <c r="AO907" s="175"/>
      <c r="AP907" s="175"/>
      <c r="AS907" s="3"/>
    </row>
    <row r="908" spans="9:56">
      <c r="J908" s="112" t="s">
        <v>2764</v>
      </c>
      <c r="K908" s="112" t="s">
        <v>2764</v>
      </c>
      <c r="L908" s="37">
        <v>17</v>
      </c>
      <c r="M908" s="37">
        <v>59</v>
      </c>
      <c r="N908" s="37">
        <v>60</v>
      </c>
      <c r="O908" s="37">
        <v>89</v>
      </c>
      <c r="P908" s="37">
        <v>59</v>
      </c>
      <c r="Q908" s="37">
        <v>60</v>
      </c>
      <c r="AJ908" s="175"/>
      <c r="AK908" s="175"/>
      <c r="AL908" s="175"/>
      <c r="AM908" s="175"/>
      <c r="AN908" s="175"/>
      <c r="AO908" s="175"/>
      <c r="AP908" s="175"/>
      <c r="AS908" s="3"/>
    </row>
    <row r="909" spans="9:56">
      <c r="J909" s="112" t="s">
        <v>2765</v>
      </c>
      <c r="K909" s="112" t="s">
        <v>2765</v>
      </c>
      <c r="L909" s="37">
        <v>5</v>
      </c>
      <c r="M909" s="37">
        <v>59</v>
      </c>
      <c r="N909" s="37">
        <v>60</v>
      </c>
      <c r="O909" s="37">
        <v>-89</v>
      </c>
      <c r="P909" s="37">
        <v>-59</v>
      </c>
      <c r="Q909" s="37">
        <v>-60</v>
      </c>
      <c r="AJ909" s="175"/>
      <c r="AK909" s="175"/>
      <c r="AL909" s="175"/>
      <c r="AM909" s="175"/>
      <c r="AN909" s="175"/>
      <c r="AO909" s="175"/>
      <c r="AP909" s="175"/>
      <c r="AS909" s="3"/>
    </row>
    <row r="910" spans="9:56">
      <c r="I910" s="44" t="s">
        <v>2766</v>
      </c>
      <c r="J910" s="580" t="s">
        <v>2767</v>
      </c>
      <c r="K910" s="165" t="s">
        <v>2767</v>
      </c>
      <c r="L910" s="44" t="s">
        <v>2768</v>
      </c>
      <c r="M910" s="44" t="s">
        <v>2769</v>
      </c>
      <c r="N910" s="44" t="s">
        <v>2770</v>
      </c>
      <c r="O910" s="44" t="s">
        <v>2771</v>
      </c>
      <c r="P910" s="44" t="s">
        <v>2772</v>
      </c>
      <c r="Q910" s="44" t="s">
        <v>2770</v>
      </c>
      <c r="R910" s="44"/>
      <c r="S910" s="45"/>
      <c r="AJ910" s="175"/>
      <c r="AK910" s="175"/>
      <c r="AL910" s="175"/>
      <c r="AM910" s="175"/>
      <c r="AN910" s="175"/>
      <c r="AO910" s="175"/>
      <c r="AP910" s="175"/>
      <c r="AS910" s="3"/>
    </row>
    <row r="911" spans="9:56">
      <c r="I911" s="44" t="s">
        <v>2766</v>
      </c>
      <c r="J911" s="580" t="s">
        <v>2888</v>
      </c>
      <c r="K911" s="165" t="s">
        <v>2888</v>
      </c>
      <c r="L911" s="44" t="s">
        <v>2898</v>
      </c>
      <c r="M911" s="44" t="s">
        <v>2897</v>
      </c>
      <c r="N911" s="44" t="s">
        <v>2896</v>
      </c>
      <c r="O911" s="44" t="s">
        <v>2891</v>
      </c>
      <c r="P911" s="44" t="s">
        <v>14</v>
      </c>
      <c r="Q911" s="44" t="str">
        <f>""</f>
        <v/>
      </c>
      <c r="R911" s="45" t="s">
        <v>2892</v>
      </c>
      <c r="S911" s="45" t="s">
        <v>2892</v>
      </c>
      <c r="AJ911" s="175"/>
      <c r="AK911" s="175"/>
      <c r="AL911" s="175"/>
      <c r="AM911" s="175"/>
      <c r="AN911" s="175"/>
      <c r="AO911" s="175"/>
      <c r="AP911" s="175"/>
      <c r="AS911" s="3"/>
    </row>
    <row r="912" spans="9:56">
      <c r="I912" s="44" t="s">
        <v>2766</v>
      </c>
      <c r="J912" s="580" t="s">
        <v>3211</v>
      </c>
      <c r="K912" s="165" t="s">
        <v>3211</v>
      </c>
      <c r="L912" s="44" t="str">
        <f>""</f>
        <v/>
      </c>
      <c r="M912" s="44" t="str">
        <f>""</f>
        <v/>
      </c>
      <c r="N912" s="44" t="str">
        <f>""</f>
        <v/>
      </c>
      <c r="O912" s="44" t="str">
        <f>""</f>
        <v/>
      </c>
      <c r="P912" s="44" t="str">
        <f>""</f>
        <v/>
      </c>
      <c r="Q912" s="44" t="str">
        <f>""</f>
        <v/>
      </c>
      <c r="R912" s="45" t="str">
        <f>""</f>
        <v/>
      </c>
      <c r="S912" s="45" t="str">
        <f>""</f>
        <v/>
      </c>
      <c r="AJ912" s="175"/>
      <c r="AK912" s="175"/>
      <c r="AL912" s="175"/>
      <c r="AM912" s="175"/>
      <c r="AN912" s="175"/>
      <c r="AO912" s="175"/>
      <c r="AP912" s="175"/>
      <c r="AS912" s="3"/>
    </row>
    <row r="913" spans="9:45">
      <c r="I913" s="284" t="s">
        <v>3174</v>
      </c>
      <c r="J913" s="163"/>
      <c r="K913" s="163"/>
      <c r="L913" s="46"/>
      <c r="M913" s="46"/>
      <c r="N913" s="46"/>
      <c r="O913" s="46"/>
      <c r="P913" s="46"/>
      <c r="Q913" s="46"/>
      <c r="R913" s="46"/>
      <c r="S913" s="47"/>
      <c r="AJ913" s="175"/>
      <c r="AK913" s="175"/>
      <c r="AL913" s="175"/>
      <c r="AM913" s="175"/>
      <c r="AN913" s="175"/>
      <c r="AO913" s="175"/>
      <c r="AP913" s="175"/>
      <c r="AS913" s="3"/>
    </row>
    <row r="914" spans="9:45">
      <c r="AJ914" s="175"/>
      <c r="AK914" s="175"/>
      <c r="AL914" s="175"/>
      <c r="AM914" s="175"/>
      <c r="AN914" s="175"/>
      <c r="AO914" s="175"/>
      <c r="AP914" s="175"/>
      <c r="AS914" s="3"/>
    </row>
    <row r="915" spans="9:45">
      <c r="V915" s="5"/>
      <c r="W915" s="5"/>
      <c r="X915" s="283" t="s">
        <v>3112</v>
      </c>
      <c r="Y915" s="5"/>
      <c r="Z915" s="342"/>
      <c r="AA915" s="5"/>
      <c r="AB915" s="5"/>
      <c r="AC915" s="5"/>
      <c r="AD915" s="5"/>
      <c r="AE915" s="5"/>
      <c r="AF915" s="5"/>
      <c r="AG915" s="5"/>
      <c r="AJ915" s="175"/>
      <c r="AK915" s="175"/>
      <c r="AL915" s="175"/>
      <c r="AM915" s="175"/>
      <c r="AN915" s="175"/>
      <c r="AO915" s="175"/>
      <c r="AP915" s="175"/>
      <c r="AS915" s="3"/>
    </row>
    <row r="916" spans="9:45">
      <c r="AJ916" s="175"/>
      <c r="AK916" s="175"/>
      <c r="AL916" s="175"/>
      <c r="AM916" s="175"/>
      <c r="AN916" s="175"/>
      <c r="AO916" s="175"/>
      <c r="AP916" s="175"/>
      <c r="AS916" s="3"/>
    </row>
    <row r="917" spans="9:45">
      <c r="AJ917" s="175"/>
      <c r="AK917" s="175"/>
      <c r="AL917" s="175"/>
      <c r="AM917" s="175"/>
      <c r="AN917" s="175"/>
      <c r="AO917" s="175"/>
      <c r="AP917" s="175"/>
      <c r="AS917" s="3"/>
    </row>
    <row r="918" spans="9:45">
      <c r="AJ918" s="175"/>
      <c r="AK918" s="175"/>
      <c r="AL918" s="175"/>
      <c r="AM918" s="175"/>
      <c r="AN918" s="175"/>
      <c r="AO918" s="175"/>
      <c r="AP918" s="175"/>
      <c r="AS918" s="3"/>
    </row>
    <row r="919" spans="9:45">
      <c r="AJ919" s="175"/>
      <c r="AK919" s="175"/>
      <c r="AL919" s="175"/>
      <c r="AM919" s="175"/>
      <c r="AN919" s="175"/>
      <c r="AO919" s="175"/>
      <c r="AP919" s="175"/>
      <c r="AS919" s="3"/>
    </row>
    <row r="920" spans="9:45">
      <c r="AJ920" s="175"/>
      <c r="AK920" s="175"/>
      <c r="AL920" s="175"/>
      <c r="AM920" s="175"/>
      <c r="AN920" s="175"/>
      <c r="AO920" s="175"/>
      <c r="AP920" s="175"/>
      <c r="AS920" s="3"/>
    </row>
    <row r="921" spans="9:45">
      <c r="AJ921" s="175"/>
      <c r="AK921" s="175"/>
      <c r="AL921" s="175"/>
      <c r="AM921" s="175"/>
      <c r="AN921" s="175"/>
      <c r="AO921" s="175"/>
      <c r="AP921" s="175"/>
      <c r="AS921" s="3"/>
    </row>
    <row r="922" spans="9:45">
      <c r="AJ922" s="175"/>
      <c r="AK922" s="175"/>
      <c r="AL922" s="175"/>
      <c r="AM922" s="175"/>
      <c r="AN922" s="175"/>
      <c r="AO922" s="175"/>
      <c r="AP922" s="175"/>
      <c r="AS922" s="3"/>
    </row>
    <row r="923" spans="9:45">
      <c r="AJ923" s="175"/>
      <c r="AK923" s="175"/>
      <c r="AL923" s="175"/>
      <c r="AM923" s="175"/>
      <c r="AN923" s="175"/>
      <c r="AO923" s="175"/>
      <c r="AP923" s="175"/>
      <c r="AS923" s="3"/>
    </row>
    <row r="924" spans="9:45">
      <c r="AJ924" s="175"/>
      <c r="AK924" s="175"/>
      <c r="AL924" s="175"/>
      <c r="AM924" s="175"/>
      <c r="AN924" s="175"/>
      <c r="AO924" s="175"/>
      <c r="AP924" s="175"/>
      <c r="AS924" s="3"/>
    </row>
    <row r="925" spans="9:45">
      <c r="AJ925" s="175"/>
      <c r="AK925" s="175"/>
      <c r="AL925" s="175"/>
      <c r="AM925" s="175"/>
      <c r="AN925" s="175"/>
      <c r="AO925" s="175"/>
      <c r="AP925" s="175"/>
      <c r="AS925" s="3"/>
    </row>
    <row r="926" spans="9:45">
      <c r="AJ926" s="175"/>
      <c r="AK926" s="175"/>
      <c r="AL926" s="175"/>
      <c r="AM926" s="175"/>
      <c r="AN926" s="175"/>
      <c r="AO926" s="175"/>
      <c r="AP926" s="175"/>
      <c r="AS926" s="3"/>
    </row>
    <row r="927" spans="9:45">
      <c r="AJ927" s="175"/>
      <c r="AK927" s="175"/>
      <c r="AL927" s="175"/>
      <c r="AM927" s="175"/>
      <c r="AN927" s="175"/>
      <c r="AO927" s="175"/>
      <c r="AP927" s="175"/>
      <c r="AS927" s="3"/>
    </row>
    <row r="928" spans="9:45">
      <c r="AJ928" s="175"/>
      <c r="AK928" s="175"/>
      <c r="AL928" s="175"/>
      <c r="AM928" s="175"/>
      <c r="AN928" s="175"/>
      <c r="AO928" s="175"/>
      <c r="AP928" s="175"/>
      <c r="AS928" s="3"/>
    </row>
    <row r="929" spans="35:45">
      <c r="AJ929" s="175"/>
      <c r="AK929" s="175"/>
      <c r="AL929" s="175"/>
      <c r="AM929" s="175"/>
      <c r="AN929" s="175"/>
      <c r="AO929" s="175"/>
      <c r="AP929" s="175"/>
      <c r="AS929" s="3"/>
    </row>
    <row r="930" spans="35:45">
      <c r="AJ930" s="175"/>
      <c r="AK930" s="175"/>
      <c r="AL930" s="175"/>
      <c r="AM930" s="175"/>
      <c r="AN930" s="175"/>
      <c r="AO930" s="175"/>
      <c r="AP930" s="175"/>
      <c r="AS930" s="3"/>
    </row>
    <row r="931" spans="35:45">
      <c r="AJ931" s="175"/>
      <c r="AK931" s="175"/>
      <c r="AL931" s="175"/>
      <c r="AM931" s="175"/>
      <c r="AN931" s="175"/>
      <c r="AO931" s="175"/>
      <c r="AP931" s="175"/>
      <c r="AS931" s="3"/>
    </row>
    <row r="932" spans="35:45">
      <c r="AJ932" s="175"/>
      <c r="AK932" s="175"/>
      <c r="AL932" s="175"/>
      <c r="AM932" s="175"/>
      <c r="AN932" s="175"/>
      <c r="AO932" s="175"/>
      <c r="AP932" s="175"/>
      <c r="AS932" s="3"/>
    </row>
    <row r="933" spans="35:45">
      <c r="AI933" s="5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 spans="35:45">
      <c r="AJ934" s="175"/>
      <c r="AK934" s="175"/>
      <c r="AL934" s="175"/>
      <c r="AM934" s="175"/>
      <c r="AN934" s="175"/>
      <c r="AO934" s="175"/>
      <c r="AP934" s="175"/>
      <c r="AS934" s="3"/>
    </row>
    <row r="935" spans="35:45">
      <c r="AJ935" s="175"/>
      <c r="AK935" s="175"/>
      <c r="AL935" s="175"/>
      <c r="AM935" s="175"/>
      <c r="AN935" s="175"/>
      <c r="AO935" s="175"/>
      <c r="AP935" s="175"/>
      <c r="AS935" s="3"/>
    </row>
    <row r="936" spans="35:45">
      <c r="AJ936" s="175"/>
      <c r="AK936" s="175"/>
      <c r="AL936" s="175"/>
      <c r="AM936" s="175"/>
      <c r="AN936" s="175"/>
      <c r="AO936" s="175"/>
      <c r="AP936" s="175"/>
      <c r="AS936" s="3"/>
    </row>
    <row r="937" spans="35:45">
      <c r="AJ937" s="175"/>
      <c r="AK937" s="175"/>
      <c r="AL937" s="175"/>
      <c r="AM937" s="175"/>
      <c r="AN937" s="175"/>
      <c r="AO937" s="175"/>
      <c r="AP937" s="175"/>
      <c r="AS937" s="3"/>
    </row>
    <row r="938" spans="35:45">
      <c r="AJ938" s="175"/>
      <c r="AK938" s="175"/>
      <c r="AL938" s="175"/>
      <c r="AM938" s="175"/>
      <c r="AN938" s="175"/>
      <c r="AO938" s="175"/>
      <c r="AP938" s="175"/>
      <c r="AS938" s="3"/>
    </row>
    <row r="939" spans="35:45">
      <c r="AJ939" s="175"/>
      <c r="AK939" s="175"/>
      <c r="AL939" s="175"/>
      <c r="AM939" s="175"/>
      <c r="AN939" s="175"/>
      <c r="AO939" s="175"/>
      <c r="AP939" s="175"/>
      <c r="AS939" s="3"/>
    </row>
    <row r="940" spans="35:45">
      <c r="AJ940" s="175"/>
      <c r="AK940" s="175"/>
      <c r="AL940" s="175"/>
      <c r="AM940" s="175"/>
      <c r="AN940" s="175"/>
      <c r="AO940" s="175"/>
      <c r="AP940" s="175"/>
      <c r="AS940" s="3"/>
    </row>
    <row r="941" spans="35:45">
      <c r="AJ941" s="175"/>
      <c r="AK941" s="175"/>
      <c r="AL941" s="175"/>
      <c r="AM941" s="175"/>
      <c r="AN941" s="175"/>
      <c r="AO941" s="175"/>
      <c r="AP941" s="175"/>
      <c r="AS941" s="3"/>
    </row>
    <row r="942" spans="35:45">
      <c r="AJ942" s="175"/>
      <c r="AK942" s="175"/>
      <c r="AL942" s="175"/>
      <c r="AM942" s="175"/>
      <c r="AN942" s="175"/>
      <c r="AO942" s="175"/>
      <c r="AP942" s="175"/>
      <c r="AS942" s="3"/>
    </row>
    <row r="943" spans="35:45">
      <c r="AJ943" s="175"/>
      <c r="AK943" s="175"/>
      <c r="AL943" s="175"/>
      <c r="AM943" s="175"/>
      <c r="AN943" s="175"/>
      <c r="AO943" s="175"/>
      <c r="AP943" s="175"/>
      <c r="AS943" s="3"/>
    </row>
    <row r="944" spans="35:45">
      <c r="AJ944" s="175"/>
      <c r="AK944" s="175"/>
      <c r="AL944" s="175"/>
      <c r="AM944" s="175"/>
      <c r="AN944" s="175"/>
      <c r="AO944" s="175"/>
      <c r="AP944" s="175"/>
      <c r="AS944" s="3"/>
    </row>
    <row r="945" spans="36:45">
      <c r="AJ945" s="175"/>
      <c r="AK945" s="175"/>
      <c r="AL945" s="175"/>
      <c r="AM945" s="175"/>
      <c r="AN945" s="175"/>
      <c r="AO945" s="175"/>
      <c r="AP945" s="175"/>
      <c r="AS945" s="3"/>
    </row>
    <row r="946" spans="36:45">
      <c r="AJ946" s="175"/>
      <c r="AK946" s="175"/>
      <c r="AL946" s="175"/>
      <c r="AM946" s="175"/>
      <c r="AN946" s="175"/>
      <c r="AO946" s="175"/>
      <c r="AP946" s="175"/>
      <c r="AS946" s="3"/>
    </row>
    <row r="947" spans="36:45">
      <c r="AJ947" s="175"/>
      <c r="AK947" s="175"/>
      <c r="AL947" s="175"/>
      <c r="AM947" s="175"/>
      <c r="AN947" s="175"/>
      <c r="AO947" s="175"/>
      <c r="AP947" s="175"/>
      <c r="AS947" s="3"/>
    </row>
    <row r="948" spans="36:45">
      <c r="AJ948" s="175"/>
      <c r="AK948" s="175"/>
      <c r="AL948" s="175"/>
      <c r="AM948" s="175"/>
      <c r="AN948" s="175"/>
      <c r="AO948" s="175"/>
      <c r="AP948" s="175"/>
      <c r="AS948" s="3"/>
    </row>
    <row r="949" spans="36:45">
      <c r="AJ949" s="175"/>
      <c r="AK949" s="175"/>
      <c r="AL949" s="175"/>
      <c r="AM949" s="175"/>
      <c r="AN949" s="175"/>
      <c r="AO949" s="175"/>
      <c r="AP949" s="175"/>
      <c r="AS949" s="3"/>
    </row>
    <row r="950" spans="36:45">
      <c r="AJ950" s="175"/>
      <c r="AK950" s="175"/>
      <c r="AL950" s="175"/>
      <c r="AM950" s="175"/>
      <c r="AN950" s="175"/>
      <c r="AO950" s="175"/>
      <c r="AP950" s="175"/>
      <c r="AS950" s="3"/>
    </row>
    <row r="951" spans="36:45">
      <c r="AJ951" s="175"/>
      <c r="AK951" s="175"/>
      <c r="AL951" s="175"/>
      <c r="AM951" s="175"/>
      <c r="AN951" s="175"/>
      <c r="AO951" s="175"/>
      <c r="AP951" s="175"/>
      <c r="AS951" s="3"/>
    </row>
    <row r="952" spans="36:45">
      <c r="AJ952" s="175"/>
      <c r="AK952" s="175"/>
      <c r="AL952" s="175"/>
      <c r="AM952" s="175"/>
      <c r="AN952" s="175"/>
      <c r="AO952" s="175"/>
      <c r="AP952" s="175"/>
      <c r="AS952" s="3"/>
    </row>
    <row r="953" spans="36:45">
      <c r="AJ953" s="175"/>
      <c r="AK953" s="175"/>
      <c r="AL953" s="175"/>
      <c r="AM953" s="175"/>
      <c r="AN953" s="175"/>
      <c r="AO953" s="175"/>
      <c r="AP953" s="175"/>
      <c r="AS953" s="3"/>
    </row>
    <row r="954" spans="36:45">
      <c r="AJ954" s="175"/>
      <c r="AK954" s="175"/>
      <c r="AL954" s="175"/>
      <c r="AM954" s="175"/>
      <c r="AN954" s="175"/>
      <c r="AO954" s="175"/>
      <c r="AP954" s="175"/>
      <c r="AS954" s="3"/>
    </row>
    <row r="955" spans="36:45">
      <c r="AJ955" s="175"/>
      <c r="AK955" s="175"/>
      <c r="AL955" s="175"/>
      <c r="AM955" s="175"/>
      <c r="AN955" s="175"/>
      <c r="AO955" s="175"/>
      <c r="AP955" s="175"/>
      <c r="AS955" s="3"/>
    </row>
    <row r="956" spans="36:45">
      <c r="AJ956" s="175"/>
      <c r="AK956" s="175"/>
      <c r="AL956" s="175"/>
      <c r="AM956" s="175"/>
      <c r="AN956" s="175"/>
      <c r="AO956" s="175"/>
      <c r="AP956" s="175"/>
      <c r="AS956" s="3"/>
    </row>
    <row r="957" spans="36:45">
      <c r="AJ957" s="175"/>
      <c r="AK957" s="175"/>
      <c r="AL957" s="175"/>
      <c r="AM957" s="175"/>
      <c r="AN957" s="175"/>
      <c r="AO957" s="175"/>
      <c r="AP957" s="175"/>
      <c r="AS957" s="3"/>
    </row>
    <row r="958" spans="36:45">
      <c r="AJ958" s="175"/>
      <c r="AK958" s="175"/>
      <c r="AL958" s="175"/>
      <c r="AM958" s="175"/>
      <c r="AN958" s="175"/>
      <c r="AO958" s="175"/>
      <c r="AP958" s="175"/>
      <c r="AS958" s="3"/>
    </row>
    <row r="959" spans="36:45">
      <c r="AJ959" s="175"/>
      <c r="AK959" s="175"/>
      <c r="AL959" s="175"/>
      <c r="AM959" s="175"/>
      <c r="AN959" s="175"/>
      <c r="AO959" s="175"/>
      <c r="AP959" s="175"/>
      <c r="AS959" s="3"/>
    </row>
    <row r="960" spans="36:45">
      <c r="AJ960" s="175"/>
      <c r="AK960" s="175"/>
      <c r="AL960" s="175"/>
      <c r="AM960" s="175"/>
      <c r="AN960" s="175"/>
      <c r="AO960" s="175"/>
      <c r="AP960" s="175"/>
      <c r="AS960" s="3"/>
    </row>
    <row r="961" spans="36:45">
      <c r="AJ961" s="175"/>
      <c r="AK961" s="175"/>
      <c r="AL961" s="175"/>
      <c r="AM961" s="175"/>
      <c r="AN961" s="175"/>
      <c r="AO961" s="175"/>
      <c r="AP961" s="175"/>
      <c r="AS961" s="3"/>
    </row>
    <row r="962" spans="36:45">
      <c r="AJ962" s="175"/>
      <c r="AK962" s="175"/>
      <c r="AL962" s="175"/>
      <c r="AM962" s="175"/>
      <c r="AN962" s="175"/>
      <c r="AO962" s="175"/>
      <c r="AP962" s="175"/>
      <c r="AS962" s="3"/>
    </row>
    <row r="963" spans="36:45">
      <c r="AJ963" s="175"/>
      <c r="AK963" s="175"/>
      <c r="AL963" s="175"/>
      <c r="AM963" s="175"/>
      <c r="AN963" s="175"/>
      <c r="AO963" s="175"/>
      <c r="AP963" s="175"/>
      <c r="AS963" s="3"/>
    </row>
    <row r="964" spans="36:45">
      <c r="AJ964" s="175"/>
      <c r="AK964" s="175"/>
      <c r="AL964" s="175"/>
      <c r="AM964" s="175"/>
      <c r="AN964" s="175"/>
      <c r="AO964" s="175"/>
      <c r="AP964" s="175"/>
      <c r="AS964" s="3"/>
    </row>
    <row r="965" spans="36:45">
      <c r="AJ965" s="175"/>
      <c r="AK965" s="175"/>
      <c r="AL965" s="175"/>
      <c r="AM965" s="175"/>
      <c r="AN965" s="175"/>
      <c r="AO965" s="175"/>
      <c r="AP965" s="175"/>
      <c r="AS965" s="3"/>
    </row>
    <row r="966" spans="36:45">
      <c r="AJ966" s="175"/>
      <c r="AK966" s="175"/>
      <c r="AL966" s="175"/>
      <c r="AM966" s="175"/>
      <c r="AN966" s="175"/>
      <c r="AO966" s="175"/>
      <c r="AP966" s="175"/>
      <c r="AS966" s="3"/>
    </row>
    <row r="967" spans="36:45">
      <c r="AJ967" s="175"/>
      <c r="AK967" s="175"/>
      <c r="AL967" s="175"/>
      <c r="AM967" s="175"/>
      <c r="AN967" s="175"/>
      <c r="AO967" s="175"/>
      <c r="AP967" s="175"/>
      <c r="AS967" s="3"/>
    </row>
    <row r="968" spans="36:45">
      <c r="AJ968" s="175"/>
      <c r="AK968" s="175"/>
      <c r="AL968" s="175"/>
      <c r="AM968" s="175"/>
      <c r="AN968" s="175"/>
      <c r="AO968" s="175"/>
      <c r="AP968" s="175"/>
      <c r="AS968" s="3"/>
    </row>
    <row r="969" spans="36:45">
      <c r="AJ969" s="175"/>
      <c r="AK969" s="175"/>
      <c r="AL969" s="175"/>
      <c r="AM969" s="175"/>
      <c r="AN969" s="175"/>
      <c r="AO969" s="175"/>
      <c r="AP969" s="175"/>
      <c r="AS969" s="3"/>
    </row>
    <row r="970" spans="36:45">
      <c r="AJ970" s="175"/>
      <c r="AK970" s="175"/>
      <c r="AL970" s="175"/>
      <c r="AM970" s="175"/>
      <c r="AN970" s="175"/>
      <c r="AO970" s="175"/>
      <c r="AP970" s="175"/>
      <c r="AS970" s="3"/>
    </row>
    <row r="971" spans="36:45">
      <c r="AJ971" s="175"/>
      <c r="AK971" s="175"/>
      <c r="AL971" s="175"/>
      <c r="AM971" s="175"/>
      <c r="AN971" s="175"/>
      <c r="AO971" s="175"/>
      <c r="AP971" s="175"/>
      <c r="AS971" s="3"/>
    </row>
    <row r="972" spans="36:45">
      <c r="AJ972" s="175"/>
      <c r="AK972" s="175"/>
      <c r="AL972" s="175"/>
      <c r="AM972" s="175"/>
      <c r="AN972" s="175"/>
      <c r="AO972" s="175"/>
      <c r="AP972" s="175"/>
      <c r="AS972" s="3"/>
    </row>
    <row r="973" spans="36:45">
      <c r="AJ973" s="175"/>
      <c r="AK973" s="175"/>
      <c r="AL973" s="175"/>
      <c r="AM973" s="175"/>
      <c r="AN973" s="175"/>
      <c r="AO973" s="175"/>
      <c r="AP973" s="175"/>
      <c r="AS973" s="3"/>
    </row>
    <row r="974" spans="36:45">
      <c r="AJ974" s="175"/>
      <c r="AK974" s="175"/>
      <c r="AL974" s="175"/>
      <c r="AM974" s="175"/>
      <c r="AN974" s="175"/>
      <c r="AO974" s="175"/>
      <c r="AP974" s="175"/>
      <c r="AS974" s="3"/>
    </row>
    <row r="975" spans="36:45">
      <c r="AJ975" s="175"/>
      <c r="AK975" s="175"/>
      <c r="AL975" s="175"/>
      <c r="AM975" s="175"/>
      <c r="AN975" s="175"/>
      <c r="AO975" s="175"/>
      <c r="AP975" s="175"/>
      <c r="AS975" s="3"/>
    </row>
    <row r="976" spans="36:45">
      <c r="AJ976" s="175"/>
      <c r="AK976" s="175"/>
      <c r="AL976" s="175"/>
      <c r="AM976" s="175"/>
      <c r="AN976" s="175"/>
      <c r="AO976" s="175"/>
      <c r="AP976" s="175"/>
      <c r="AS976" s="3"/>
    </row>
    <row r="977" spans="35:45">
      <c r="AJ977" s="175"/>
      <c r="AK977" s="175"/>
      <c r="AL977" s="175"/>
      <c r="AM977" s="175"/>
      <c r="AN977" s="175"/>
      <c r="AO977" s="175"/>
      <c r="AP977" s="175"/>
      <c r="AS977" s="3"/>
    </row>
    <row r="978" spans="35:45">
      <c r="AJ978" s="175"/>
      <c r="AK978" s="175"/>
      <c r="AL978" s="175"/>
      <c r="AM978" s="175"/>
      <c r="AN978" s="175"/>
      <c r="AO978" s="175"/>
      <c r="AP978" s="175"/>
      <c r="AS978" s="3"/>
    </row>
    <row r="979" spans="35:45">
      <c r="AJ979" s="175"/>
      <c r="AK979" s="175"/>
      <c r="AL979" s="175"/>
      <c r="AM979" s="175"/>
      <c r="AN979" s="175"/>
      <c r="AO979" s="175"/>
      <c r="AP979" s="175"/>
      <c r="AS979" s="3"/>
    </row>
    <row r="980" spans="35:45">
      <c r="AJ980" s="175"/>
      <c r="AK980" s="175"/>
      <c r="AL980" s="175"/>
      <c r="AM980" s="175"/>
      <c r="AN980" s="175"/>
      <c r="AO980" s="175"/>
      <c r="AP980" s="175"/>
      <c r="AS980" s="3"/>
    </row>
    <row r="981" spans="35:45">
      <c r="AJ981" s="175"/>
      <c r="AK981" s="175"/>
      <c r="AL981" s="175"/>
      <c r="AM981" s="175"/>
      <c r="AN981" s="175"/>
      <c r="AO981" s="175"/>
      <c r="AP981" s="175"/>
      <c r="AS981" s="3"/>
    </row>
    <row r="982" spans="35:45">
      <c r="AJ982" s="175"/>
      <c r="AK982" s="175"/>
      <c r="AL982" s="175"/>
      <c r="AM982" s="175"/>
      <c r="AN982" s="175"/>
      <c r="AO982" s="175"/>
      <c r="AP982" s="175"/>
      <c r="AS982" s="3"/>
    </row>
    <row r="983" spans="35:45">
      <c r="AJ983" s="175"/>
      <c r="AK983" s="175"/>
      <c r="AL983" s="175"/>
      <c r="AM983" s="175"/>
      <c r="AN983" s="175"/>
      <c r="AO983" s="175"/>
      <c r="AP983" s="175"/>
      <c r="AS983" s="3"/>
    </row>
    <row r="984" spans="35:45">
      <c r="AJ984" s="175"/>
      <c r="AK984" s="175"/>
      <c r="AL984" s="175"/>
      <c r="AM984" s="175"/>
      <c r="AN984" s="175"/>
      <c r="AO984" s="175"/>
      <c r="AP984" s="175"/>
      <c r="AS984" s="3"/>
    </row>
    <row r="985" spans="35:45">
      <c r="AJ985" s="175"/>
      <c r="AK985" s="175"/>
      <c r="AL985" s="175"/>
      <c r="AM985" s="175"/>
      <c r="AN985" s="175"/>
      <c r="AO985" s="175"/>
      <c r="AP985" s="175"/>
      <c r="AS985" s="3"/>
    </row>
    <row r="986" spans="35:45">
      <c r="AJ986" s="175"/>
      <c r="AK986" s="175"/>
      <c r="AL986" s="175"/>
      <c r="AM986" s="175"/>
      <c r="AN986" s="175"/>
      <c r="AO986" s="175"/>
      <c r="AP986" s="175"/>
      <c r="AS986" s="3"/>
    </row>
    <row r="987" spans="35:45">
      <c r="AI987" s="5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 spans="35:45">
      <c r="AJ988" s="175"/>
      <c r="AK988" s="175"/>
      <c r="AL988" s="175"/>
      <c r="AM988" s="175"/>
      <c r="AN988" s="175"/>
      <c r="AO988" s="175"/>
      <c r="AP988" s="175"/>
      <c r="AS988" s="3"/>
    </row>
    <row r="989" spans="35:45">
      <c r="AJ989" s="175"/>
      <c r="AK989" s="175"/>
      <c r="AL989" s="175"/>
      <c r="AM989" s="175"/>
      <c r="AN989" s="175"/>
      <c r="AO989" s="175"/>
      <c r="AP989" s="175"/>
      <c r="AS989" s="3"/>
    </row>
    <row r="990" spans="35:45">
      <c r="AJ990" s="175"/>
      <c r="AK990" s="175"/>
      <c r="AL990" s="175"/>
      <c r="AM990" s="175"/>
      <c r="AN990" s="175"/>
      <c r="AO990" s="175"/>
      <c r="AP990" s="175"/>
      <c r="AS990" s="3"/>
    </row>
    <row r="991" spans="35:45">
      <c r="AJ991" s="175"/>
      <c r="AK991" s="175"/>
      <c r="AL991" s="175"/>
      <c r="AM991" s="175"/>
      <c r="AN991" s="175"/>
      <c r="AO991" s="175"/>
      <c r="AP991" s="175"/>
      <c r="AS991" s="3"/>
    </row>
    <row r="992" spans="35:45">
      <c r="AJ992" s="175"/>
      <c r="AK992" s="175"/>
      <c r="AL992" s="175"/>
      <c r="AM992" s="175"/>
      <c r="AN992" s="175"/>
      <c r="AO992" s="175"/>
      <c r="AP992" s="175"/>
      <c r="AS992" s="3"/>
    </row>
    <row r="993" spans="36:45">
      <c r="AJ993" s="175"/>
      <c r="AK993" s="175"/>
      <c r="AL993" s="175"/>
      <c r="AM993" s="175"/>
      <c r="AN993" s="175"/>
      <c r="AO993" s="175"/>
      <c r="AP993" s="175"/>
      <c r="AS993" s="3"/>
    </row>
    <row r="994" spans="36:45">
      <c r="AJ994" s="175"/>
      <c r="AK994" s="175"/>
      <c r="AL994" s="175"/>
      <c r="AM994" s="175"/>
      <c r="AN994" s="175"/>
      <c r="AO994" s="175"/>
      <c r="AP994" s="175"/>
      <c r="AS994" s="3"/>
    </row>
    <row r="995" spans="36:45">
      <c r="AJ995" s="175"/>
      <c r="AK995" s="175"/>
      <c r="AL995" s="175"/>
      <c r="AM995" s="175"/>
      <c r="AN995" s="175"/>
      <c r="AO995" s="175"/>
      <c r="AP995" s="175"/>
      <c r="AS995" s="3"/>
    </row>
    <row r="996" spans="36:45">
      <c r="AJ996" s="175"/>
      <c r="AK996" s="175"/>
      <c r="AL996" s="175"/>
      <c r="AM996" s="175"/>
      <c r="AN996" s="175"/>
      <c r="AO996" s="175"/>
      <c r="AP996" s="175"/>
      <c r="AS996" s="3"/>
    </row>
    <row r="997" spans="36:45">
      <c r="AJ997" s="175"/>
      <c r="AK997" s="175"/>
      <c r="AL997" s="175"/>
      <c r="AM997" s="175"/>
      <c r="AN997" s="175"/>
      <c r="AO997" s="175"/>
      <c r="AP997" s="175"/>
      <c r="AS997" s="3"/>
    </row>
    <row r="998" spans="36:45">
      <c r="AJ998" s="175"/>
      <c r="AK998" s="175"/>
      <c r="AL998" s="175"/>
      <c r="AM998" s="175"/>
      <c r="AN998" s="175"/>
      <c r="AO998" s="175"/>
      <c r="AP998" s="175"/>
      <c r="AS998" s="3"/>
    </row>
    <row r="999" spans="36:45">
      <c r="AJ999" s="175"/>
      <c r="AK999" s="175"/>
      <c r="AL999" s="175"/>
      <c r="AM999" s="175"/>
      <c r="AN999" s="175"/>
      <c r="AO999" s="175"/>
      <c r="AP999" s="175"/>
      <c r="AS999" s="3"/>
    </row>
    <row r="1000" spans="36:45">
      <c r="AJ1000" s="175"/>
      <c r="AK1000" s="175"/>
      <c r="AL1000" s="175"/>
      <c r="AM1000" s="175"/>
      <c r="AN1000" s="175"/>
      <c r="AO1000" s="175"/>
      <c r="AP1000" s="175"/>
      <c r="AS1000" s="3"/>
    </row>
    <row r="1001" spans="36:45">
      <c r="AJ1001" s="175"/>
      <c r="AK1001" s="175"/>
      <c r="AL1001" s="175"/>
      <c r="AM1001" s="175"/>
      <c r="AN1001" s="175"/>
      <c r="AO1001" s="175"/>
      <c r="AP1001" s="175"/>
      <c r="AS1001" s="3"/>
    </row>
    <row r="1002" spans="36:45">
      <c r="AJ1002" s="175"/>
      <c r="AK1002" s="175"/>
      <c r="AL1002" s="175"/>
      <c r="AM1002" s="175"/>
      <c r="AN1002" s="175"/>
      <c r="AO1002" s="175"/>
      <c r="AP1002" s="175"/>
      <c r="AS1002" s="3"/>
    </row>
    <row r="1003" spans="36:45">
      <c r="AJ1003" s="175"/>
      <c r="AK1003" s="175"/>
      <c r="AL1003" s="175"/>
      <c r="AM1003" s="175"/>
      <c r="AN1003" s="175"/>
      <c r="AO1003" s="175"/>
      <c r="AP1003" s="175"/>
      <c r="AS1003" s="3"/>
    </row>
    <row r="1004" spans="36:45">
      <c r="AJ1004" s="175"/>
      <c r="AK1004" s="175"/>
      <c r="AL1004" s="175"/>
      <c r="AM1004" s="175"/>
      <c r="AN1004" s="175"/>
      <c r="AO1004" s="175"/>
      <c r="AP1004" s="175"/>
      <c r="AS1004" s="3"/>
    </row>
    <row r="1005" spans="36:45">
      <c r="AJ1005" s="175"/>
      <c r="AK1005" s="175"/>
      <c r="AL1005" s="175"/>
      <c r="AM1005" s="175"/>
      <c r="AN1005" s="175"/>
      <c r="AO1005" s="175"/>
      <c r="AP1005" s="175"/>
      <c r="AS1005" s="3"/>
    </row>
    <row r="1006" spans="36:45">
      <c r="AJ1006" s="175"/>
      <c r="AK1006" s="175"/>
      <c r="AL1006" s="175"/>
      <c r="AM1006" s="175"/>
      <c r="AN1006" s="175"/>
      <c r="AO1006" s="175"/>
      <c r="AP1006" s="175"/>
      <c r="AS1006" s="3"/>
    </row>
    <row r="1007" spans="36:45">
      <c r="AJ1007" s="175"/>
      <c r="AK1007" s="175"/>
      <c r="AL1007" s="175"/>
      <c r="AM1007" s="175"/>
      <c r="AN1007" s="175"/>
      <c r="AO1007" s="175"/>
      <c r="AP1007" s="175"/>
      <c r="AS1007" s="3"/>
    </row>
    <row r="1008" spans="36:45">
      <c r="AJ1008" s="175"/>
      <c r="AK1008" s="175"/>
      <c r="AL1008" s="175"/>
      <c r="AM1008" s="175"/>
      <c r="AN1008" s="175"/>
      <c r="AO1008" s="175"/>
      <c r="AP1008" s="175"/>
      <c r="AS1008" s="3"/>
    </row>
    <row r="1009" spans="36:45">
      <c r="AJ1009" s="175"/>
      <c r="AK1009" s="175"/>
      <c r="AL1009" s="175"/>
      <c r="AM1009" s="175"/>
      <c r="AN1009" s="175"/>
      <c r="AO1009" s="175"/>
      <c r="AP1009" s="175"/>
      <c r="AS1009" s="3"/>
    </row>
    <row r="1010" spans="36:45">
      <c r="AJ1010" s="175"/>
      <c r="AK1010" s="175"/>
      <c r="AL1010" s="175"/>
      <c r="AM1010" s="175"/>
      <c r="AN1010" s="175"/>
      <c r="AO1010" s="175"/>
      <c r="AP1010" s="175"/>
      <c r="AS1010" s="3"/>
    </row>
    <row r="1011" spans="36:45">
      <c r="AJ1011" s="175"/>
      <c r="AK1011" s="175"/>
      <c r="AL1011" s="175"/>
      <c r="AM1011" s="175"/>
      <c r="AN1011" s="175"/>
      <c r="AO1011" s="175"/>
      <c r="AP1011" s="175"/>
      <c r="AS1011" s="3"/>
    </row>
    <row r="1012" spans="36:45">
      <c r="AJ1012" s="175"/>
      <c r="AK1012" s="175"/>
      <c r="AL1012" s="175"/>
      <c r="AM1012" s="175"/>
      <c r="AN1012" s="175"/>
      <c r="AO1012" s="175"/>
      <c r="AP1012" s="175"/>
      <c r="AS1012" s="3"/>
    </row>
    <row r="1013" spans="36:45">
      <c r="AJ1013" s="175"/>
      <c r="AK1013" s="175"/>
      <c r="AL1013" s="175"/>
      <c r="AM1013" s="175"/>
      <c r="AN1013" s="175"/>
      <c r="AO1013" s="175"/>
      <c r="AP1013" s="175"/>
      <c r="AS1013" s="3"/>
    </row>
    <row r="1014" spans="36:45">
      <c r="AJ1014" s="175"/>
      <c r="AK1014" s="175"/>
      <c r="AL1014" s="175"/>
      <c r="AM1014" s="175"/>
      <c r="AN1014" s="175"/>
      <c r="AO1014" s="175"/>
      <c r="AP1014" s="175"/>
      <c r="AS1014" s="3"/>
    </row>
    <row r="1015" spans="36:45">
      <c r="AJ1015" s="175"/>
      <c r="AK1015" s="175"/>
      <c r="AL1015" s="175"/>
      <c r="AM1015" s="175"/>
      <c r="AN1015" s="175"/>
      <c r="AO1015" s="175"/>
      <c r="AP1015" s="175"/>
      <c r="AS1015" s="3"/>
    </row>
    <row r="1016" spans="36:45">
      <c r="AJ1016" s="175"/>
      <c r="AK1016" s="175"/>
      <c r="AL1016" s="175"/>
      <c r="AM1016" s="175"/>
      <c r="AN1016" s="175"/>
      <c r="AO1016" s="175"/>
      <c r="AP1016" s="175"/>
      <c r="AS1016" s="3"/>
    </row>
    <row r="1017" spans="36:45">
      <c r="AJ1017" s="175"/>
      <c r="AK1017" s="175"/>
      <c r="AL1017" s="175"/>
      <c r="AM1017" s="175"/>
      <c r="AN1017" s="175"/>
      <c r="AO1017" s="175"/>
      <c r="AP1017" s="175"/>
      <c r="AS1017" s="3"/>
    </row>
    <row r="1018" spans="36:45">
      <c r="AJ1018" s="175"/>
      <c r="AK1018" s="175"/>
      <c r="AL1018" s="175"/>
      <c r="AM1018" s="175"/>
      <c r="AN1018" s="175"/>
      <c r="AO1018" s="175"/>
      <c r="AP1018" s="175"/>
      <c r="AS1018" s="3"/>
    </row>
    <row r="1019" spans="36:45">
      <c r="AJ1019" s="175"/>
      <c r="AK1019" s="175"/>
      <c r="AL1019" s="175"/>
      <c r="AM1019" s="175"/>
      <c r="AN1019" s="175"/>
      <c r="AO1019" s="175"/>
      <c r="AP1019" s="175"/>
      <c r="AS1019" s="3"/>
    </row>
    <row r="1020" spans="36:45">
      <c r="AJ1020" s="175"/>
      <c r="AK1020" s="175"/>
      <c r="AL1020" s="175"/>
      <c r="AM1020" s="175"/>
      <c r="AN1020" s="175"/>
      <c r="AO1020" s="175"/>
      <c r="AP1020" s="175"/>
      <c r="AS1020" s="3"/>
    </row>
    <row r="1021" spans="36:45">
      <c r="AJ1021" s="175"/>
      <c r="AK1021" s="175"/>
      <c r="AL1021" s="175"/>
      <c r="AM1021" s="175"/>
      <c r="AN1021" s="175"/>
      <c r="AO1021" s="175"/>
      <c r="AP1021" s="175"/>
      <c r="AS1021" s="3"/>
    </row>
    <row r="1022" spans="36:45">
      <c r="AJ1022" s="175"/>
      <c r="AK1022" s="175"/>
      <c r="AL1022" s="175"/>
      <c r="AM1022" s="175"/>
      <c r="AN1022" s="175"/>
      <c r="AO1022" s="175"/>
      <c r="AP1022" s="175"/>
      <c r="AS1022" s="3"/>
    </row>
    <row r="1023" spans="36:45">
      <c r="AJ1023" s="175"/>
      <c r="AK1023" s="175"/>
      <c r="AL1023" s="175"/>
      <c r="AM1023" s="175"/>
      <c r="AN1023" s="175"/>
      <c r="AO1023" s="175"/>
      <c r="AP1023" s="175"/>
      <c r="AS1023" s="3"/>
    </row>
    <row r="1024" spans="36:45">
      <c r="AJ1024" s="175"/>
      <c r="AK1024" s="175"/>
      <c r="AL1024" s="175"/>
      <c r="AM1024" s="175"/>
      <c r="AN1024" s="175"/>
      <c r="AO1024" s="175"/>
      <c r="AP1024" s="175"/>
      <c r="AS1024" s="3"/>
    </row>
    <row r="1025" spans="36:45">
      <c r="AJ1025" s="175"/>
      <c r="AK1025" s="175"/>
      <c r="AL1025" s="175"/>
      <c r="AM1025" s="175"/>
      <c r="AN1025" s="175"/>
      <c r="AO1025" s="175"/>
      <c r="AP1025" s="175"/>
      <c r="AS1025" s="3"/>
    </row>
    <row r="1026" spans="36:45">
      <c r="AJ1026" s="175"/>
      <c r="AK1026" s="175"/>
      <c r="AL1026" s="175"/>
      <c r="AM1026" s="175"/>
      <c r="AN1026" s="175"/>
      <c r="AO1026" s="175"/>
      <c r="AP1026" s="175"/>
      <c r="AS1026" s="3"/>
    </row>
    <row r="1027" spans="36:45">
      <c r="AJ1027" s="175"/>
      <c r="AK1027" s="175"/>
      <c r="AL1027" s="175"/>
      <c r="AM1027" s="175"/>
      <c r="AN1027" s="175"/>
      <c r="AO1027" s="175"/>
      <c r="AP1027" s="175"/>
      <c r="AS1027" s="3"/>
    </row>
    <row r="1028" spans="36:45">
      <c r="AJ1028" s="175"/>
      <c r="AK1028" s="175"/>
      <c r="AL1028" s="175"/>
      <c r="AM1028" s="175"/>
      <c r="AN1028" s="175"/>
      <c r="AO1028" s="175"/>
      <c r="AP1028" s="175"/>
      <c r="AS1028" s="3"/>
    </row>
    <row r="1029" spans="36:45">
      <c r="AJ1029" s="175"/>
      <c r="AK1029" s="175"/>
      <c r="AL1029" s="175"/>
      <c r="AM1029" s="175"/>
      <c r="AN1029" s="175"/>
      <c r="AO1029" s="175"/>
      <c r="AP1029" s="175"/>
      <c r="AS1029" s="3"/>
    </row>
    <row r="1030" spans="36:45">
      <c r="AJ1030" s="175"/>
      <c r="AK1030" s="175"/>
      <c r="AL1030" s="175"/>
      <c r="AM1030" s="175"/>
      <c r="AN1030" s="175"/>
      <c r="AO1030" s="175"/>
      <c r="AP1030" s="175"/>
      <c r="AS1030" s="3"/>
    </row>
    <row r="1031" spans="36:45">
      <c r="AJ1031" s="175"/>
      <c r="AK1031" s="175"/>
      <c r="AL1031" s="175"/>
      <c r="AM1031" s="175"/>
      <c r="AN1031" s="175"/>
      <c r="AO1031" s="175"/>
      <c r="AP1031" s="175"/>
      <c r="AS1031" s="3"/>
    </row>
    <row r="1032" spans="36:45">
      <c r="AJ1032" s="175"/>
      <c r="AK1032" s="175"/>
      <c r="AL1032" s="175"/>
      <c r="AM1032" s="175"/>
      <c r="AN1032" s="175"/>
      <c r="AO1032" s="175"/>
      <c r="AP1032" s="175"/>
      <c r="AS1032" s="3"/>
    </row>
    <row r="1033" spans="36:45">
      <c r="AJ1033" s="175"/>
      <c r="AK1033" s="175"/>
      <c r="AL1033" s="175"/>
      <c r="AM1033" s="175"/>
      <c r="AN1033" s="175"/>
      <c r="AO1033" s="175"/>
      <c r="AP1033" s="175"/>
      <c r="AS1033" s="3"/>
    </row>
    <row r="1034" spans="36:45">
      <c r="AJ1034" s="175"/>
      <c r="AK1034" s="175"/>
      <c r="AL1034" s="175"/>
      <c r="AM1034" s="175"/>
      <c r="AN1034" s="175"/>
      <c r="AO1034" s="175"/>
      <c r="AP1034" s="175"/>
      <c r="AS1034" s="3"/>
    </row>
    <row r="1035" spans="36:45">
      <c r="AJ1035" s="175"/>
      <c r="AK1035" s="175"/>
      <c r="AL1035" s="175"/>
      <c r="AM1035" s="175"/>
      <c r="AN1035" s="175"/>
      <c r="AO1035" s="175"/>
      <c r="AP1035" s="175"/>
      <c r="AS1035" s="3"/>
    </row>
    <row r="1036" spans="36:45">
      <c r="AJ1036" s="175"/>
      <c r="AK1036" s="175"/>
      <c r="AL1036" s="175"/>
      <c r="AM1036" s="175"/>
      <c r="AN1036" s="175"/>
      <c r="AO1036" s="175"/>
      <c r="AP1036" s="175"/>
      <c r="AS1036" s="3"/>
    </row>
    <row r="1037" spans="36:45">
      <c r="AJ1037" s="175"/>
      <c r="AK1037" s="175"/>
      <c r="AL1037" s="175"/>
      <c r="AM1037" s="175"/>
      <c r="AN1037" s="175"/>
      <c r="AO1037" s="175"/>
      <c r="AP1037" s="175"/>
      <c r="AS1037" s="3"/>
    </row>
    <row r="1038" spans="36:45">
      <c r="AJ1038" s="175"/>
      <c r="AK1038" s="175"/>
      <c r="AL1038" s="175"/>
      <c r="AM1038" s="175"/>
      <c r="AN1038" s="175"/>
      <c r="AO1038" s="175"/>
      <c r="AP1038" s="175"/>
      <c r="AS1038" s="3"/>
    </row>
    <row r="1039" spans="36:45">
      <c r="AJ1039" s="175"/>
      <c r="AK1039" s="175"/>
      <c r="AL1039" s="175"/>
      <c r="AM1039" s="175"/>
      <c r="AN1039" s="175"/>
      <c r="AO1039" s="175"/>
      <c r="AP1039" s="175"/>
      <c r="AS1039" s="3"/>
    </row>
    <row r="1040" spans="36:45">
      <c r="AJ1040" s="175"/>
      <c r="AK1040" s="175"/>
      <c r="AL1040" s="175"/>
      <c r="AM1040" s="175"/>
      <c r="AN1040" s="175"/>
      <c r="AO1040" s="175"/>
      <c r="AP1040" s="175"/>
      <c r="AS1040" s="3"/>
    </row>
    <row r="1041" spans="35:45">
      <c r="AJ1041" s="175"/>
      <c r="AK1041" s="175"/>
      <c r="AL1041" s="175"/>
      <c r="AM1041" s="175"/>
      <c r="AN1041" s="175"/>
      <c r="AO1041" s="175"/>
      <c r="AP1041" s="175"/>
      <c r="AS1041" s="3"/>
    </row>
    <row r="1042" spans="35:45">
      <c r="AJ1042" s="175"/>
      <c r="AK1042" s="175"/>
      <c r="AL1042" s="175"/>
      <c r="AM1042" s="175"/>
      <c r="AN1042" s="175"/>
      <c r="AO1042" s="175"/>
      <c r="AP1042" s="175"/>
      <c r="AS1042" s="3"/>
    </row>
    <row r="1043" spans="35:45">
      <c r="AI1043" s="5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</row>
    <row r="1044" spans="35:45">
      <c r="AJ1044" s="175"/>
      <c r="AK1044" s="175"/>
      <c r="AL1044" s="175"/>
      <c r="AM1044" s="175"/>
      <c r="AN1044" s="175"/>
      <c r="AO1044" s="175"/>
      <c r="AP1044" s="175"/>
      <c r="AS1044" s="3"/>
    </row>
    <row r="1045" spans="35:45">
      <c r="AJ1045" s="175"/>
      <c r="AK1045" s="175"/>
      <c r="AL1045" s="175"/>
      <c r="AM1045" s="175"/>
      <c r="AN1045" s="175"/>
      <c r="AO1045" s="175"/>
      <c r="AP1045" s="175"/>
      <c r="AS1045" s="3"/>
    </row>
    <row r="1046" spans="35:45">
      <c r="AJ1046" s="175"/>
      <c r="AK1046" s="175"/>
      <c r="AL1046" s="175"/>
      <c r="AM1046" s="175"/>
      <c r="AN1046" s="175"/>
      <c r="AO1046" s="175"/>
      <c r="AP1046" s="175"/>
      <c r="AS1046" s="3"/>
    </row>
    <row r="1047" spans="35:45">
      <c r="AJ1047" s="175"/>
      <c r="AK1047" s="175"/>
      <c r="AL1047" s="175"/>
      <c r="AM1047" s="175"/>
      <c r="AN1047" s="175"/>
      <c r="AO1047" s="175"/>
      <c r="AP1047" s="175"/>
      <c r="AS1047" s="3"/>
    </row>
    <row r="1048" spans="35:45">
      <c r="AJ1048" s="175"/>
      <c r="AK1048" s="175"/>
      <c r="AL1048" s="175"/>
      <c r="AM1048" s="175"/>
      <c r="AN1048" s="175"/>
      <c r="AO1048" s="175"/>
      <c r="AP1048" s="175"/>
      <c r="AS1048" s="3"/>
    </row>
    <row r="1049" spans="35:45">
      <c r="AJ1049" s="175"/>
      <c r="AK1049" s="175"/>
      <c r="AL1049" s="175"/>
      <c r="AM1049" s="175"/>
      <c r="AN1049" s="175"/>
      <c r="AO1049" s="175"/>
      <c r="AP1049" s="175"/>
      <c r="AS1049" s="3"/>
    </row>
    <row r="1050" spans="35:45">
      <c r="AJ1050" s="175"/>
      <c r="AK1050" s="175"/>
      <c r="AL1050" s="175"/>
      <c r="AM1050" s="175"/>
      <c r="AN1050" s="175"/>
      <c r="AO1050" s="175"/>
      <c r="AP1050" s="175"/>
      <c r="AS1050" s="3"/>
    </row>
    <row r="1051" spans="35:45">
      <c r="AJ1051" s="175"/>
      <c r="AK1051" s="175"/>
      <c r="AL1051" s="175"/>
      <c r="AM1051" s="175"/>
      <c r="AN1051" s="175"/>
      <c r="AO1051" s="175"/>
      <c r="AP1051" s="175"/>
      <c r="AS1051" s="3"/>
    </row>
    <row r="1052" spans="35:45">
      <c r="AJ1052" s="175"/>
      <c r="AK1052" s="175"/>
      <c r="AL1052" s="175"/>
      <c r="AM1052" s="175"/>
      <c r="AN1052" s="175"/>
      <c r="AO1052" s="175"/>
      <c r="AP1052" s="175"/>
      <c r="AS1052" s="3"/>
    </row>
    <row r="1053" spans="35:45">
      <c r="AJ1053" s="175"/>
      <c r="AK1053" s="175"/>
      <c r="AL1053" s="175"/>
      <c r="AM1053" s="175"/>
      <c r="AN1053" s="175"/>
      <c r="AO1053" s="175"/>
      <c r="AP1053" s="175"/>
      <c r="AS1053" s="3"/>
    </row>
    <row r="1054" spans="35:45">
      <c r="AJ1054" s="175"/>
      <c r="AK1054" s="175"/>
      <c r="AL1054" s="175"/>
      <c r="AM1054" s="175"/>
      <c r="AN1054" s="175"/>
      <c r="AO1054" s="175"/>
      <c r="AP1054" s="175"/>
      <c r="AS1054" s="3"/>
    </row>
    <row r="1055" spans="35:45">
      <c r="AJ1055" s="175"/>
      <c r="AK1055" s="175"/>
      <c r="AL1055" s="175"/>
      <c r="AM1055" s="175"/>
      <c r="AN1055" s="175"/>
      <c r="AO1055" s="175"/>
      <c r="AP1055" s="175"/>
      <c r="AS1055" s="3"/>
    </row>
    <row r="1056" spans="35:45">
      <c r="AJ1056" s="175"/>
      <c r="AK1056" s="175"/>
      <c r="AL1056" s="175"/>
      <c r="AM1056" s="175"/>
      <c r="AN1056" s="175"/>
      <c r="AO1056" s="175"/>
      <c r="AP1056" s="175"/>
      <c r="AS1056" s="3"/>
    </row>
    <row r="1057" spans="36:45">
      <c r="AJ1057" s="175"/>
      <c r="AK1057" s="175"/>
      <c r="AL1057" s="175"/>
      <c r="AM1057" s="175"/>
      <c r="AN1057" s="175"/>
      <c r="AO1057" s="175"/>
      <c r="AP1057" s="175"/>
      <c r="AS1057" s="3"/>
    </row>
    <row r="1058" spans="36:45">
      <c r="AJ1058" s="175"/>
      <c r="AK1058" s="175"/>
      <c r="AL1058" s="175"/>
      <c r="AM1058" s="175"/>
      <c r="AN1058" s="175"/>
      <c r="AO1058" s="175"/>
      <c r="AP1058" s="175"/>
      <c r="AS1058" s="3"/>
    </row>
    <row r="1059" spans="36:45">
      <c r="AJ1059" s="175"/>
      <c r="AK1059" s="175"/>
      <c r="AL1059" s="175"/>
      <c r="AM1059" s="175"/>
      <c r="AN1059" s="175"/>
      <c r="AO1059" s="175"/>
      <c r="AP1059" s="175"/>
      <c r="AS1059" s="3"/>
    </row>
    <row r="1060" spans="36:45">
      <c r="AJ1060" s="175"/>
      <c r="AK1060" s="175"/>
      <c r="AL1060" s="175"/>
      <c r="AM1060" s="175"/>
      <c r="AN1060" s="175"/>
      <c r="AO1060" s="175"/>
      <c r="AP1060" s="175"/>
      <c r="AS1060" s="3"/>
    </row>
    <row r="1061" spans="36:45">
      <c r="AJ1061" s="175"/>
      <c r="AK1061" s="175"/>
      <c r="AL1061" s="175"/>
      <c r="AM1061" s="175"/>
      <c r="AN1061" s="175"/>
      <c r="AO1061" s="175"/>
      <c r="AP1061" s="175"/>
      <c r="AS1061" s="3"/>
    </row>
    <row r="1062" spans="36:45">
      <c r="AJ1062" s="175"/>
      <c r="AK1062" s="175"/>
      <c r="AL1062" s="175"/>
      <c r="AM1062" s="175"/>
      <c r="AN1062" s="175"/>
      <c r="AO1062" s="175"/>
      <c r="AP1062" s="175"/>
      <c r="AS1062" s="3"/>
    </row>
    <row r="1063" spans="36:45">
      <c r="AJ1063" s="175"/>
      <c r="AK1063" s="175"/>
      <c r="AL1063" s="175"/>
      <c r="AM1063" s="175"/>
      <c r="AN1063" s="175"/>
      <c r="AO1063" s="175"/>
      <c r="AP1063" s="175"/>
      <c r="AS1063" s="3"/>
    </row>
    <row r="1064" spans="36:45">
      <c r="AJ1064" s="175"/>
      <c r="AK1064" s="175"/>
      <c r="AL1064" s="175"/>
      <c r="AM1064" s="175"/>
      <c r="AN1064" s="175"/>
      <c r="AO1064" s="175"/>
      <c r="AP1064" s="175"/>
      <c r="AS1064" s="3"/>
    </row>
    <row r="1065" spans="36:45">
      <c r="AJ1065" s="175"/>
      <c r="AK1065" s="175"/>
      <c r="AL1065" s="175"/>
      <c r="AM1065" s="175"/>
      <c r="AN1065" s="175"/>
      <c r="AO1065" s="175"/>
      <c r="AP1065" s="175"/>
      <c r="AS1065" s="3"/>
    </row>
    <row r="1066" spans="36:45">
      <c r="AJ1066" s="175"/>
      <c r="AK1066" s="175"/>
      <c r="AL1066" s="175"/>
      <c r="AM1066" s="175"/>
      <c r="AN1066" s="175"/>
      <c r="AO1066" s="175"/>
      <c r="AP1066" s="175"/>
      <c r="AS1066" s="3"/>
    </row>
    <row r="1067" spans="36:45">
      <c r="AJ1067" s="175"/>
      <c r="AK1067" s="175"/>
      <c r="AL1067" s="175"/>
      <c r="AM1067" s="175"/>
      <c r="AN1067" s="175"/>
      <c r="AO1067" s="175"/>
      <c r="AP1067" s="175"/>
      <c r="AS1067" s="3"/>
    </row>
    <row r="1068" spans="36:45">
      <c r="AJ1068" s="175"/>
      <c r="AK1068" s="175"/>
      <c r="AL1068" s="175"/>
      <c r="AM1068" s="175"/>
      <c r="AN1068" s="175"/>
      <c r="AO1068" s="175"/>
      <c r="AP1068" s="175"/>
      <c r="AS1068" s="3"/>
    </row>
    <row r="1069" spans="36:45">
      <c r="AJ1069" s="175"/>
      <c r="AK1069" s="175"/>
      <c r="AL1069" s="175"/>
      <c r="AM1069" s="175"/>
      <c r="AN1069" s="175"/>
      <c r="AO1069" s="175"/>
      <c r="AP1069" s="175"/>
      <c r="AS1069" s="3"/>
    </row>
    <row r="1070" spans="36:45">
      <c r="AJ1070" s="175"/>
      <c r="AK1070" s="175"/>
      <c r="AL1070" s="175"/>
      <c r="AM1070" s="175"/>
      <c r="AN1070" s="175"/>
      <c r="AO1070" s="175"/>
      <c r="AP1070" s="175"/>
      <c r="AS1070" s="3"/>
    </row>
    <row r="1071" spans="36:45">
      <c r="AJ1071" s="175"/>
      <c r="AK1071" s="175"/>
      <c r="AL1071" s="175"/>
      <c r="AM1071" s="175"/>
      <c r="AN1071" s="175"/>
      <c r="AO1071" s="175"/>
      <c r="AP1071" s="175"/>
      <c r="AS1071" s="3"/>
    </row>
    <row r="1072" spans="36:45">
      <c r="AJ1072" s="175"/>
      <c r="AK1072" s="175"/>
      <c r="AL1072" s="175"/>
      <c r="AM1072" s="175"/>
      <c r="AN1072" s="175"/>
      <c r="AO1072" s="175"/>
      <c r="AP1072" s="175"/>
      <c r="AS1072" s="3"/>
    </row>
    <row r="1073" spans="35:45">
      <c r="AJ1073" s="175"/>
      <c r="AK1073" s="175"/>
      <c r="AL1073" s="175"/>
      <c r="AM1073" s="175"/>
      <c r="AN1073" s="175"/>
      <c r="AO1073" s="175"/>
      <c r="AP1073" s="175"/>
      <c r="AS1073" s="3"/>
    </row>
    <row r="1074" spans="35:45">
      <c r="AJ1074" s="175"/>
      <c r="AK1074" s="175"/>
      <c r="AL1074" s="175"/>
      <c r="AM1074" s="175"/>
      <c r="AN1074" s="175"/>
      <c r="AO1074" s="175"/>
      <c r="AP1074" s="175"/>
      <c r="AS1074" s="3"/>
    </row>
    <row r="1075" spans="35:45">
      <c r="AJ1075" s="175"/>
      <c r="AK1075" s="175"/>
      <c r="AL1075" s="175"/>
      <c r="AM1075" s="175"/>
      <c r="AN1075" s="175"/>
      <c r="AO1075" s="175"/>
      <c r="AP1075" s="175"/>
      <c r="AS1075" s="3"/>
    </row>
    <row r="1076" spans="35:45">
      <c r="AJ1076" s="175"/>
      <c r="AK1076" s="175"/>
      <c r="AL1076" s="175"/>
      <c r="AM1076" s="175"/>
      <c r="AN1076" s="175"/>
      <c r="AO1076" s="175"/>
      <c r="AP1076" s="175"/>
      <c r="AS1076" s="3"/>
    </row>
    <row r="1077" spans="35:45">
      <c r="AJ1077" s="175"/>
      <c r="AK1077" s="175"/>
      <c r="AL1077" s="175"/>
      <c r="AM1077" s="175"/>
      <c r="AN1077" s="175"/>
      <c r="AO1077" s="175"/>
      <c r="AP1077" s="175"/>
      <c r="AS1077" s="3"/>
    </row>
    <row r="1078" spans="35:45">
      <c r="AJ1078" s="175"/>
      <c r="AK1078" s="175"/>
      <c r="AL1078" s="175"/>
      <c r="AM1078" s="175"/>
      <c r="AN1078" s="175"/>
      <c r="AO1078" s="175"/>
      <c r="AP1078" s="175"/>
      <c r="AS1078" s="3"/>
    </row>
    <row r="1079" spans="35:45">
      <c r="AJ1079" s="175"/>
      <c r="AK1079" s="175"/>
      <c r="AL1079" s="175"/>
      <c r="AM1079" s="175"/>
      <c r="AN1079" s="175"/>
      <c r="AO1079" s="175"/>
      <c r="AP1079" s="175"/>
      <c r="AS1079" s="3"/>
    </row>
    <row r="1080" spans="35:45">
      <c r="AJ1080" s="175"/>
      <c r="AK1080" s="175"/>
      <c r="AL1080" s="175"/>
      <c r="AM1080" s="175"/>
      <c r="AN1080" s="175"/>
      <c r="AO1080" s="175"/>
      <c r="AP1080" s="175"/>
      <c r="AS1080" s="3"/>
    </row>
    <row r="1081" spans="35:45">
      <c r="AJ1081" s="175"/>
      <c r="AK1081" s="175"/>
      <c r="AL1081" s="175"/>
      <c r="AM1081" s="175"/>
      <c r="AN1081" s="175"/>
      <c r="AO1081" s="175"/>
      <c r="AP1081" s="175"/>
      <c r="AS1081" s="3"/>
    </row>
    <row r="1082" spans="35:45">
      <c r="AJ1082" s="175"/>
      <c r="AK1082" s="175"/>
      <c r="AL1082" s="175"/>
      <c r="AM1082" s="175"/>
      <c r="AN1082" s="175"/>
      <c r="AO1082" s="175"/>
      <c r="AP1082" s="175"/>
      <c r="AS1082" s="3"/>
    </row>
    <row r="1083" spans="35:45">
      <c r="AJ1083" s="175"/>
      <c r="AK1083" s="175"/>
      <c r="AL1083" s="175"/>
      <c r="AM1083" s="175"/>
      <c r="AN1083" s="175"/>
      <c r="AO1083" s="175"/>
      <c r="AP1083" s="175"/>
      <c r="AS1083" s="3"/>
    </row>
    <row r="1084" spans="35:45">
      <c r="AI1084" s="5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</row>
    <row r="1085" spans="35:45">
      <c r="AJ1085" s="175"/>
      <c r="AK1085" s="175"/>
      <c r="AL1085" s="175"/>
      <c r="AM1085" s="175"/>
      <c r="AN1085" s="175"/>
      <c r="AO1085" s="175"/>
      <c r="AP1085" s="175"/>
      <c r="AS1085" s="3"/>
    </row>
    <row r="1086" spans="35:45">
      <c r="AJ1086" s="175"/>
      <c r="AK1086" s="175"/>
      <c r="AL1086" s="175"/>
      <c r="AM1086" s="175"/>
      <c r="AN1086" s="175"/>
      <c r="AO1086" s="175"/>
      <c r="AP1086" s="175"/>
      <c r="AS1086" s="3"/>
    </row>
    <row r="1087" spans="35:45">
      <c r="AJ1087" s="175"/>
      <c r="AK1087" s="175"/>
      <c r="AL1087" s="175"/>
      <c r="AM1087" s="175"/>
      <c r="AN1087" s="175"/>
      <c r="AO1087" s="175"/>
      <c r="AP1087" s="175"/>
      <c r="AS1087" s="3"/>
    </row>
    <row r="1088" spans="35:45">
      <c r="AJ1088" s="175"/>
      <c r="AK1088" s="175"/>
      <c r="AL1088" s="175"/>
      <c r="AM1088" s="175"/>
      <c r="AN1088" s="175"/>
      <c r="AO1088" s="175"/>
      <c r="AP1088" s="175"/>
      <c r="AS1088" s="3"/>
    </row>
    <row r="1089" spans="36:45">
      <c r="AJ1089" s="175"/>
      <c r="AK1089" s="175"/>
      <c r="AL1089" s="175"/>
      <c r="AM1089" s="175"/>
      <c r="AN1089" s="175"/>
      <c r="AO1089" s="175"/>
      <c r="AP1089" s="175"/>
      <c r="AS1089" s="3"/>
    </row>
    <row r="1090" spans="36:45">
      <c r="AJ1090" s="175"/>
      <c r="AK1090" s="175"/>
      <c r="AL1090" s="175"/>
      <c r="AM1090" s="175"/>
      <c r="AN1090" s="175"/>
      <c r="AO1090" s="175"/>
      <c r="AP1090" s="175"/>
      <c r="AS1090" s="3"/>
    </row>
    <row r="1091" spans="36:45">
      <c r="AJ1091" s="175"/>
      <c r="AK1091" s="175"/>
      <c r="AL1091" s="175"/>
      <c r="AM1091" s="175"/>
      <c r="AN1091" s="175"/>
      <c r="AO1091" s="175"/>
      <c r="AP1091" s="175"/>
      <c r="AS1091" s="3"/>
    </row>
    <row r="1092" spans="36:45">
      <c r="AJ1092" s="175"/>
      <c r="AK1092" s="175"/>
      <c r="AL1092" s="175"/>
      <c r="AM1092" s="175"/>
      <c r="AN1092" s="175"/>
      <c r="AO1092" s="175"/>
      <c r="AP1092" s="175"/>
      <c r="AS1092" s="3"/>
    </row>
    <row r="1093" spans="36:45">
      <c r="AJ1093" s="175"/>
      <c r="AK1093" s="175"/>
      <c r="AL1093" s="175"/>
      <c r="AM1093" s="175"/>
      <c r="AN1093" s="175"/>
      <c r="AO1093" s="175"/>
      <c r="AP1093" s="175"/>
      <c r="AS1093" s="3"/>
    </row>
    <row r="1094" spans="36:45">
      <c r="AJ1094" s="175"/>
      <c r="AK1094" s="175"/>
      <c r="AL1094" s="175"/>
      <c r="AM1094" s="175"/>
      <c r="AN1094" s="175"/>
      <c r="AO1094" s="175"/>
      <c r="AP1094" s="175"/>
      <c r="AS1094" s="3"/>
    </row>
    <row r="1095" spans="36:45">
      <c r="AJ1095" s="175"/>
      <c r="AK1095" s="175"/>
      <c r="AL1095" s="175"/>
      <c r="AM1095" s="175"/>
      <c r="AN1095" s="175"/>
      <c r="AO1095" s="175"/>
      <c r="AP1095" s="175"/>
      <c r="AS1095" s="3"/>
    </row>
    <row r="1096" spans="36:45">
      <c r="AJ1096" s="175"/>
      <c r="AK1096" s="175"/>
      <c r="AL1096" s="175"/>
      <c r="AM1096" s="175"/>
      <c r="AN1096" s="175"/>
      <c r="AO1096" s="175"/>
      <c r="AP1096" s="175"/>
      <c r="AS1096" s="3"/>
    </row>
    <row r="1097" spans="36:45">
      <c r="AJ1097" s="175"/>
      <c r="AK1097" s="175"/>
      <c r="AL1097" s="175"/>
      <c r="AM1097" s="175"/>
      <c r="AN1097" s="175"/>
      <c r="AO1097" s="175"/>
      <c r="AP1097" s="175"/>
      <c r="AS1097" s="3"/>
    </row>
    <row r="1098" spans="36:45">
      <c r="AJ1098" s="175"/>
      <c r="AK1098" s="175"/>
      <c r="AL1098" s="175"/>
      <c r="AM1098" s="175"/>
      <c r="AN1098" s="175"/>
      <c r="AO1098" s="175"/>
      <c r="AP1098" s="175"/>
      <c r="AS1098" s="3"/>
    </row>
    <row r="1099" spans="36:45">
      <c r="AJ1099" s="175"/>
      <c r="AK1099" s="175"/>
      <c r="AL1099" s="175"/>
      <c r="AM1099" s="175"/>
      <c r="AN1099" s="175"/>
      <c r="AO1099" s="175"/>
      <c r="AP1099" s="175"/>
      <c r="AS1099" s="3"/>
    </row>
    <row r="1100" spans="36:45">
      <c r="AJ1100" s="175"/>
      <c r="AK1100" s="175"/>
      <c r="AL1100" s="175"/>
      <c r="AM1100" s="175"/>
      <c r="AN1100" s="175"/>
      <c r="AO1100" s="175"/>
      <c r="AP1100" s="175"/>
      <c r="AS1100" s="3"/>
    </row>
    <row r="1101" spans="36:45">
      <c r="AJ1101" s="175"/>
      <c r="AK1101" s="175"/>
      <c r="AL1101" s="175"/>
      <c r="AM1101" s="175"/>
      <c r="AN1101" s="175"/>
      <c r="AO1101" s="175"/>
      <c r="AP1101" s="175"/>
      <c r="AS1101" s="3"/>
    </row>
    <row r="1102" spans="36:45">
      <c r="AJ1102" s="175"/>
      <c r="AK1102" s="175"/>
      <c r="AL1102" s="175"/>
      <c r="AM1102" s="175"/>
      <c r="AN1102" s="175"/>
      <c r="AO1102" s="175"/>
      <c r="AP1102" s="175"/>
      <c r="AS1102" s="3"/>
    </row>
    <row r="1103" spans="36:45">
      <c r="AJ1103" s="175"/>
      <c r="AK1103" s="175"/>
      <c r="AL1103" s="175"/>
      <c r="AM1103" s="175"/>
      <c r="AN1103" s="175"/>
      <c r="AO1103" s="175"/>
      <c r="AP1103" s="175"/>
      <c r="AS1103" s="3"/>
    </row>
    <row r="1104" spans="36:45">
      <c r="AJ1104" s="175"/>
      <c r="AK1104" s="175"/>
      <c r="AL1104" s="175"/>
      <c r="AM1104" s="175"/>
      <c r="AN1104" s="175"/>
      <c r="AO1104" s="175"/>
      <c r="AP1104" s="175"/>
      <c r="AS1104" s="3"/>
    </row>
    <row r="1105" spans="35:45">
      <c r="AJ1105" s="175"/>
      <c r="AK1105" s="175"/>
      <c r="AL1105" s="175"/>
      <c r="AM1105" s="175"/>
      <c r="AN1105" s="175"/>
      <c r="AO1105" s="175"/>
      <c r="AP1105" s="175"/>
      <c r="AS1105" s="3"/>
    </row>
    <row r="1106" spans="35:45">
      <c r="AJ1106" s="175"/>
      <c r="AK1106" s="175"/>
      <c r="AL1106" s="175"/>
      <c r="AM1106" s="175"/>
      <c r="AN1106" s="175"/>
      <c r="AO1106" s="175"/>
      <c r="AP1106" s="175"/>
      <c r="AS1106" s="3"/>
    </row>
    <row r="1107" spans="35:45">
      <c r="AJ1107" s="175"/>
      <c r="AK1107" s="175"/>
      <c r="AL1107" s="175"/>
      <c r="AM1107" s="175"/>
      <c r="AN1107" s="175"/>
      <c r="AO1107" s="175"/>
      <c r="AP1107" s="175"/>
      <c r="AS1107" s="3"/>
    </row>
    <row r="1108" spans="35:45">
      <c r="AJ1108" s="175"/>
      <c r="AK1108" s="175"/>
      <c r="AL1108" s="175"/>
      <c r="AM1108" s="175"/>
      <c r="AN1108" s="175"/>
      <c r="AO1108" s="175"/>
      <c r="AP1108" s="175"/>
      <c r="AS1108" s="3"/>
    </row>
    <row r="1109" spans="35:45">
      <c r="AJ1109" s="175"/>
      <c r="AK1109" s="175"/>
      <c r="AL1109" s="175"/>
      <c r="AM1109" s="175"/>
      <c r="AN1109" s="175"/>
      <c r="AO1109" s="175"/>
      <c r="AP1109" s="175"/>
      <c r="AS1109" s="3"/>
    </row>
    <row r="1110" spans="35:45">
      <c r="AJ1110" s="175"/>
      <c r="AK1110" s="175"/>
      <c r="AL1110" s="175"/>
      <c r="AM1110" s="175"/>
      <c r="AN1110" s="175"/>
      <c r="AO1110" s="175"/>
      <c r="AP1110" s="175"/>
      <c r="AS1110" s="3"/>
    </row>
    <row r="1111" spans="35:45">
      <c r="AJ1111" s="175"/>
      <c r="AK1111" s="175"/>
      <c r="AL1111" s="175"/>
      <c r="AM1111" s="175"/>
      <c r="AN1111" s="175"/>
      <c r="AO1111" s="175"/>
      <c r="AP1111" s="175"/>
      <c r="AS1111" s="3"/>
    </row>
    <row r="1112" spans="35:45">
      <c r="AJ1112" s="175"/>
      <c r="AK1112" s="175"/>
      <c r="AL1112" s="175"/>
      <c r="AM1112" s="175"/>
      <c r="AN1112" s="175"/>
      <c r="AO1112" s="175"/>
      <c r="AP1112" s="175"/>
      <c r="AS1112" s="3"/>
    </row>
    <row r="1113" spans="35:45">
      <c r="AJ1113" s="175"/>
      <c r="AK1113" s="175"/>
      <c r="AL1113" s="175"/>
      <c r="AM1113" s="175"/>
      <c r="AN1113" s="175"/>
      <c r="AO1113" s="175"/>
      <c r="AP1113" s="175"/>
      <c r="AS1113" s="3"/>
    </row>
    <row r="1114" spans="35:45">
      <c r="AJ1114" s="175"/>
      <c r="AK1114" s="175"/>
      <c r="AL1114" s="175"/>
      <c r="AM1114" s="175"/>
      <c r="AN1114" s="175"/>
      <c r="AO1114" s="175"/>
      <c r="AP1114" s="175"/>
      <c r="AS1114" s="3"/>
    </row>
    <row r="1115" spans="35:45">
      <c r="AJ1115" s="175"/>
      <c r="AK1115" s="175"/>
      <c r="AL1115" s="175"/>
      <c r="AM1115" s="175"/>
      <c r="AN1115" s="175"/>
      <c r="AO1115" s="175"/>
      <c r="AP1115" s="175"/>
      <c r="AS1115" s="3"/>
    </row>
    <row r="1116" spans="35:45">
      <c r="AJ1116" s="175"/>
      <c r="AK1116" s="175"/>
      <c r="AL1116" s="175"/>
      <c r="AM1116" s="175"/>
      <c r="AN1116" s="175"/>
      <c r="AO1116" s="175"/>
      <c r="AP1116" s="175"/>
      <c r="AS1116" s="3"/>
    </row>
    <row r="1117" spans="35:45">
      <c r="AJ1117" s="175"/>
      <c r="AK1117" s="175"/>
      <c r="AL1117" s="175"/>
      <c r="AM1117" s="175"/>
      <c r="AN1117" s="175"/>
      <c r="AO1117" s="175"/>
      <c r="AP1117" s="175"/>
      <c r="AS1117" s="3"/>
    </row>
    <row r="1118" spans="35:45">
      <c r="AJ1118" s="175"/>
      <c r="AK1118" s="175"/>
      <c r="AL1118" s="175"/>
      <c r="AM1118" s="175"/>
      <c r="AN1118" s="175"/>
      <c r="AO1118" s="175"/>
      <c r="AP1118" s="175"/>
      <c r="AS1118" s="3"/>
    </row>
    <row r="1119" spans="35:45">
      <c r="AI1119" s="5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</row>
    <row r="1120" spans="35:45">
      <c r="AJ1120" s="175"/>
      <c r="AK1120" s="175"/>
      <c r="AL1120" s="175"/>
      <c r="AM1120" s="175"/>
      <c r="AN1120" s="175"/>
      <c r="AO1120" s="175"/>
      <c r="AP1120" s="175"/>
      <c r="AS1120" s="3"/>
    </row>
    <row r="1121" spans="36:45">
      <c r="AJ1121" s="175"/>
      <c r="AK1121" s="175"/>
      <c r="AL1121" s="175"/>
      <c r="AM1121" s="175"/>
      <c r="AN1121" s="175"/>
      <c r="AO1121" s="175"/>
      <c r="AP1121" s="175"/>
      <c r="AS1121" s="3"/>
    </row>
    <row r="1122" spans="36:45">
      <c r="AJ1122" s="175"/>
      <c r="AK1122" s="175"/>
      <c r="AL1122" s="175"/>
      <c r="AM1122" s="175"/>
      <c r="AN1122" s="175"/>
      <c r="AO1122" s="175"/>
      <c r="AP1122" s="175"/>
      <c r="AS1122" s="3"/>
    </row>
    <row r="1123" spans="36:45">
      <c r="AJ1123" s="175"/>
      <c r="AK1123" s="175"/>
      <c r="AL1123" s="175"/>
      <c r="AM1123" s="175"/>
      <c r="AN1123" s="175"/>
      <c r="AO1123" s="175"/>
      <c r="AP1123" s="175"/>
      <c r="AS1123" s="3"/>
    </row>
    <row r="1124" spans="36:45">
      <c r="AJ1124" s="175"/>
      <c r="AK1124" s="175"/>
      <c r="AL1124" s="175"/>
      <c r="AM1124" s="175"/>
      <c r="AN1124" s="175"/>
      <c r="AO1124" s="175"/>
      <c r="AP1124" s="175"/>
      <c r="AS1124" s="3"/>
    </row>
    <row r="1125" spans="36:45">
      <c r="AJ1125" s="175"/>
      <c r="AK1125" s="175"/>
      <c r="AL1125" s="175"/>
      <c r="AM1125" s="175"/>
      <c r="AN1125" s="175"/>
      <c r="AO1125" s="175"/>
      <c r="AP1125" s="175"/>
      <c r="AS1125" s="3"/>
    </row>
    <row r="1126" spans="36:45">
      <c r="AJ1126" s="175"/>
      <c r="AK1126" s="175"/>
      <c r="AL1126" s="175"/>
      <c r="AM1126" s="175"/>
      <c r="AN1126" s="175"/>
      <c r="AO1126" s="175"/>
      <c r="AP1126" s="175"/>
      <c r="AS1126" s="3"/>
    </row>
    <row r="1127" spans="36:45">
      <c r="AJ1127" s="175"/>
      <c r="AK1127" s="175"/>
      <c r="AL1127" s="175"/>
      <c r="AM1127" s="175"/>
      <c r="AN1127" s="175"/>
      <c r="AO1127" s="175"/>
      <c r="AP1127" s="175"/>
      <c r="AS1127" s="3"/>
    </row>
    <row r="1128" spans="36:45">
      <c r="AJ1128" s="175"/>
      <c r="AK1128" s="175"/>
      <c r="AL1128" s="175"/>
      <c r="AM1128" s="175"/>
      <c r="AN1128" s="175"/>
      <c r="AO1128" s="175"/>
      <c r="AP1128" s="175"/>
      <c r="AS1128" s="3"/>
    </row>
    <row r="1129" spans="36:45">
      <c r="AJ1129" s="175"/>
      <c r="AK1129" s="175"/>
      <c r="AL1129" s="175"/>
      <c r="AM1129" s="175"/>
      <c r="AN1129" s="175"/>
      <c r="AO1129" s="175"/>
      <c r="AP1129" s="175"/>
      <c r="AS1129" s="3"/>
    </row>
    <row r="1130" spans="36:45">
      <c r="AJ1130" s="175"/>
      <c r="AK1130" s="175"/>
      <c r="AL1130" s="175"/>
      <c r="AM1130" s="175"/>
      <c r="AN1130" s="175"/>
      <c r="AO1130" s="175"/>
      <c r="AP1130" s="175"/>
      <c r="AS1130" s="3"/>
    </row>
    <row r="1131" spans="36:45">
      <c r="AJ1131" s="175"/>
      <c r="AK1131" s="175"/>
      <c r="AL1131" s="175"/>
      <c r="AM1131" s="175"/>
      <c r="AN1131" s="175"/>
      <c r="AO1131" s="175"/>
      <c r="AP1131" s="175"/>
      <c r="AS1131" s="3"/>
    </row>
    <row r="1132" spans="36:45">
      <c r="AJ1132" s="175"/>
      <c r="AK1132" s="175"/>
      <c r="AL1132" s="175"/>
      <c r="AM1132" s="175"/>
      <c r="AN1132" s="175"/>
      <c r="AO1132" s="175"/>
      <c r="AP1132" s="175"/>
      <c r="AS1132" s="3"/>
    </row>
    <row r="1133" spans="36:45">
      <c r="AJ1133" s="175"/>
      <c r="AK1133" s="175"/>
      <c r="AL1133" s="175"/>
      <c r="AM1133" s="175"/>
      <c r="AN1133" s="175"/>
      <c r="AO1133" s="175"/>
      <c r="AP1133" s="175"/>
      <c r="AS1133" s="3"/>
    </row>
    <row r="1134" spans="36:45">
      <c r="AJ1134" s="175"/>
      <c r="AK1134" s="175"/>
      <c r="AL1134" s="175"/>
      <c r="AM1134" s="175"/>
      <c r="AN1134" s="175"/>
      <c r="AO1134" s="175"/>
      <c r="AP1134" s="175"/>
      <c r="AS1134" s="3"/>
    </row>
    <row r="1135" spans="36:45">
      <c r="AJ1135" s="175"/>
      <c r="AK1135" s="175"/>
      <c r="AL1135" s="175"/>
      <c r="AM1135" s="175"/>
      <c r="AN1135" s="175"/>
      <c r="AO1135" s="175"/>
      <c r="AP1135" s="175"/>
      <c r="AS1135" s="3"/>
    </row>
    <row r="1136" spans="36:45">
      <c r="AJ1136" s="175"/>
      <c r="AK1136" s="175"/>
      <c r="AL1136" s="175"/>
      <c r="AM1136" s="175"/>
      <c r="AN1136" s="175"/>
      <c r="AO1136" s="175"/>
      <c r="AP1136" s="175"/>
      <c r="AS1136" s="3"/>
    </row>
    <row r="1137" spans="36:45">
      <c r="AJ1137" s="175"/>
      <c r="AK1137" s="175"/>
      <c r="AL1137" s="175"/>
      <c r="AM1137" s="175"/>
      <c r="AN1137" s="175"/>
      <c r="AO1137" s="175"/>
      <c r="AP1137" s="175"/>
      <c r="AS1137" s="3"/>
    </row>
    <row r="1138" spans="36:45">
      <c r="AJ1138" s="175"/>
      <c r="AK1138" s="175"/>
      <c r="AL1138" s="175"/>
      <c r="AM1138" s="175"/>
      <c r="AN1138" s="175"/>
      <c r="AO1138" s="175"/>
      <c r="AP1138" s="175"/>
      <c r="AS1138" s="3"/>
    </row>
    <row r="1139" spans="36:45">
      <c r="AJ1139" s="175"/>
      <c r="AK1139" s="175"/>
      <c r="AL1139" s="175"/>
      <c r="AM1139" s="175"/>
      <c r="AN1139" s="175"/>
      <c r="AO1139" s="175"/>
      <c r="AP1139" s="175"/>
      <c r="AS1139" s="3"/>
    </row>
    <row r="1140" spans="36:45">
      <c r="AJ1140" s="175"/>
      <c r="AK1140" s="175"/>
      <c r="AL1140" s="175"/>
      <c r="AM1140" s="175"/>
      <c r="AN1140" s="175"/>
      <c r="AO1140" s="175"/>
      <c r="AP1140" s="175"/>
      <c r="AS1140" s="3"/>
    </row>
    <row r="1141" spans="36:45">
      <c r="AJ1141" s="175"/>
      <c r="AK1141" s="175"/>
      <c r="AL1141" s="175"/>
      <c r="AM1141" s="175"/>
      <c r="AN1141" s="175"/>
      <c r="AO1141" s="175"/>
      <c r="AP1141" s="175"/>
      <c r="AS1141" s="3"/>
    </row>
    <row r="1142" spans="36:45">
      <c r="AJ1142" s="175"/>
      <c r="AK1142" s="175"/>
      <c r="AL1142" s="175"/>
      <c r="AM1142" s="175"/>
      <c r="AN1142" s="175"/>
      <c r="AO1142" s="175"/>
      <c r="AP1142" s="175"/>
      <c r="AS1142" s="3"/>
    </row>
    <row r="1143" spans="36:45">
      <c r="AJ1143" s="175"/>
      <c r="AK1143" s="175"/>
      <c r="AL1143" s="175"/>
      <c r="AM1143" s="175"/>
      <c r="AN1143" s="175"/>
      <c r="AO1143" s="175"/>
      <c r="AP1143" s="175"/>
      <c r="AS1143" s="3"/>
    </row>
    <row r="1144" spans="36:45">
      <c r="AJ1144" s="175"/>
      <c r="AK1144" s="175"/>
      <c r="AL1144" s="175"/>
      <c r="AM1144" s="175"/>
      <c r="AN1144" s="175"/>
      <c r="AO1144" s="175"/>
      <c r="AP1144" s="175"/>
      <c r="AS1144" s="3"/>
    </row>
    <row r="1145" spans="36:45">
      <c r="AJ1145" s="175"/>
      <c r="AK1145" s="175"/>
      <c r="AL1145" s="175"/>
      <c r="AM1145" s="175"/>
      <c r="AN1145" s="175"/>
      <c r="AO1145" s="175"/>
      <c r="AP1145" s="175"/>
      <c r="AS1145" s="3"/>
    </row>
    <row r="1146" spans="36:45">
      <c r="AJ1146" s="175"/>
      <c r="AK1146" s="175"/>
      <c r="AL1146" s="175"/>
      <c r="AM1146" s="175"/>
      <c r="AN1146" s="175"/>
      <c r="AO1146" s="175"/>
      <c r="AP1146" s="175"/>
      <c r="AS1146" s="3"/>
    </row>
    <row r="1147" spans="36:45">
      <c r="AJ1147" s="175"/>
      <c r="AK1147" s="175"/>
      <c r="AL1147" s="175"/>
      <c r="AM1147" s="175"/>
      <c r="AN1147" s="175"/>
      <c r="AO1147" s="175"/>
      <c r="AP1147" s="175"/>
      <c r="AS1147" s="3"/>
    </row>
    <row r="1148" spans="36:45">
      <c r="AJ1148" s="175"/>
      <c r="AK1148" s="175"/>
      <c r="AL1148" s="175"/>
      <c r="AM1148" s="175"/>
      <c r="AN1148" s="175"/>
      <c r="AO1148" s="175"/>
      <c r="AP1148" s="175"/>
      <c r="AS1148" s="3"/>
    </row>
    <row r="1149" spans="36:45">
      <c r="AJ1149" s="175"/>
      <c r="AK1149" s="175"/>
      <c r="AL1149" s="175"/>
      <c r="AM1149" s="175"/>
      <c r="AN1149" s="175"/>
      <c r="AO1149" s="175"/>
      <c r="AP1149" s="175"/>
      <c r="AS1149" s="3"/>
    </row>
    <row r="1150" spans="36:45">
      <c r="AJ1150" s="175"/>
      <c r="AK1150" s="175"/>
      <c r="AL1150" s="175"/>
      <c r="AM1150" s="175"/>
      <c r="AN1150" s="175"/>
      <c r="AO1150" s="175"/>
      <c r="AP1150" s="175"/>
      <c r="AS1150" s="3"/>
    </row>
    <row r="1151" spans="36:45">
      <c r="AJ1151" s="175"/>
      <c r="AK1151" s="175"/>
      <c r="AL1151" s="175"/>
      <c r="AM1151" s="175"/>
      <c r="AN1151" s="175"/>
      <c r="AO1151" s="175"/>
      <c r="AP1151" s="175"/>
      <c r="AS1151" s="3"/>
    </row>
    <row r="1152" spans="36:45">
      <c r="AJ1152" s="175"/>
      <c r="AK1152" s="175"/>
      <c r="AL1152" s="175"/>
      <c r="AM1152" s="175"/>
      <c r="AN1152" s="175"/>
      <c r="AO1152" s="175"/>
      <c r="AP1152" s="175"/>
      <c r="AS1152" s="3"/>
    </row>
    <row r="1153" spans="35:45">
      <c r="AJ1153" s="175"/>
      <c r="AK1153" s="175"/>
      <c r="AL1153" s="175"/>
      <c r="AM1153" s="175"/>
      <c r="AN1153" s="175"/>
      <c r="AO1153" s="175"/>
      <c r="AP1153" s="175"/>
      <c r="AS1153" s="3"/>
    </row>
    <row r="1154" spans="35:45">
      <c r="AJ1154" s="175"/>
      <c r="AK1154" s="175"/>
      <c r="AL1154" s="175"/>
      <c r="AM1154" s="175"/>
      <c r="AN1154" s="175"/>
      <c r="AO1154" s="175"/>
      <c r="AP1154" s="175"/>
      <c r="AS1154" s="3"/>
    </row>
    <row r="1155" spans="35:45">
      <c r="AJ1155" s="175"/>
      <c r="AK1155" s="175"/>
      <c r="AL1155" s="175"/>
      <c r="AM1155" s="175"/>
      <c r="AN1155" s="175"/>
      <c r="AO1155" s="175"/>
      <c r="AP1155" s="175"/>
      <c r="AS1155" s="3"/>
    </row>
    <row r="1156" spans="35:45">
      <c r="AJ1156" s="175"/>
      <c r="AK1156" s="175"/>
      <c r="AL1156" s="175"/>
      <c r="AM1156" s="175"/>
      <c r="AN1156" s="175"/>
      <c r="AO1156" s="175"/>
      <c r="AP1156" s="175"/>
      <c r="AS1156" s="3"/>
    </row>
    <row r="1157" spans="35:45">
      <c r="AJ1157" s="175"/>
      <c r="AK1157" s="175"/>
      <c r="AL1157" s="175"/>
      <c r="AM1157" s="175"/>
      <c r="AN1157" s="175"/>
      <c r="AO1157" s="175"/>
      <c r="AP1157" s="175"/>
      <c r="AS1157" s="3"/>
    </row>
    <row r="1158" spans="35:45">
      <c r="AJ1158" s="175"/>
      <c r="AK1158" s="175"/>
      <c r="AL1158" s="175"/>
      <c r="AM1158" s="175"/>
      <c r="AN1158" s="175"/>
      <c r="AO1158" s="175"/>
      <c r="AP1158" s="175"/>
      <c r="AS1158" s="3"/>
    </row>
    <row r="1159" spans="35:45">
      <c r="AJ1159" s="175"/>
      <c r="AK1159" s="175"/>
      <c r="AL1159" s="175"/>
      <c r="AM1159" s="175"/>
      <c r="AN1159" s="175"/>
      <c r="AO1159" s="175"/>
      <c r="AP1159" s="175"/>
      <c r="AS1159" s="3"/>
    </row>
    <row r="1160" spans="35:45">
      <c r="AJ1160" s="175"/>
      <c r="AK1160" s="175"/>
      <c r="AL1160" s="175"/>
      <c r="AM1160" s="175"/>
      <c r="AN1160" s="175"/>
      <c r="AO1160" s="175"/>
      <c r="AP1160" s="175"/>
      <c r="AS1160" s="3"/>
    </row>
    <row r="1161" spans="35:45">
      <c r="AJ1161" s="175"/>
      <c r="AK1161" s="175"/>
      <c r="AL1161" s="175"/>
      <c r="AM1161" s="175"/>
      <c r="AN1161" s="175"/>
      <c r="AO1161" s="175"/>
      <c r="AP1161" s="175"/>
      <c r="AS1161" s="3"/>
    </row>
    <row r="1162" spans="35:45">
      <c r="AJ1162" s="175"/>
      <c r="AK1162" s="175"/>
      <c r="AL1162" s="175"/>
      <c r="AM1162" s="175"/>
      <c r="AN1162" s="175"/>
      <c r="AO1162" s="175"/>
      <c r="AP1162" s="175"/>
      <c r="AS1162" s="3"/>
    </row>
    <row r="1163" spans="35:45">
      <c r="AJ1163" s="175"/>
      <c r="AK1163" s="175"/>
      <c r="AL1163" s="175"/>
      <c r="AM1163" s="175"/>
      <c r="AN1163" s="175"/>
      <c r="AO1163" s="175"/>
      <c r="AP1163" s="175"/>
      <c r="AS1163" s="3"/>
    </row>
    <row r="1164" spans="35:45">
      <c r="AJ1164" s="175"/>
      <c r="AK1164" s="175"/>
      <c r="AL1164" s="175"/>
      <c r="AM1164" s="175"/>
      <c r="AN1164" s="175"/>
      <c r="AO1164" s="175"/>
      <c r="AP1164" s="175"/>
      <c r="AS1164" s="3"/>
    </row>
    <row r="1165" spans="35:45">
      <c r="AJ1165" s="175"/>
      <c r="AK1165" s="175"/>
      <c r="AL1165" s="175"/>
      <c r="AM1165" s="175"/>
      <c r="AN1165" s="175"/>
      <c r="AO1165" s="175"/>
      <c r="AP1165" s="175"/>
      <c r="AS1165" s="3"/>
    </row>
    <row r="1166" spans="35:45">
      <c r="AJ1166" s="175"/>
      <c r="AK1166" s="175"/>
      <c r="AL1166" s="175"/>
      <c r="AM1166" s="175"/>
      <c r="AN1166" s="175"/>
      <c r="AO1166" s="175"/>
      <c r="AP1166" s="175"/>
      <c r="AS1166" s="3"/>
    </row>
    <row r="1167" spans="35:45">
      <c r="AJ1167" s="175"/>
      <c r="AK1167" s="175"/>
      <c r="AL1167" s="175"/>
      <c r="AM1167" s="175"/>
      <c r="AN1167" s="175"/>
      <c r="AO1167" s="175"/>
      <c r="AP1167" s="175"/>
      <c r="AS1167" s="3"/>
    </row>
    <row r="1168" spans="35:45">
      <c r="AI1168" s="5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</row>
    <row r="1169" spans="36:45">
      <c r="AJ1169" s="175"/>
      <c r="AK1169" s="175"/>
      <c r="AL1169" s="175"/>
      <c r="AM1169" s="175"/>
      <c r="AN1169" s="175"/>
      <c r="AO1169" s="175"/>
      <c r="AP1169" s="175"/>
      <c r="AS1169" s="3"/>
    </row>
    <row r="1170" spans="36:45">
      <c r="AJ1170" s="175"/>
      <c r="AK1170" s="175"/>
      <c r="AL1170" s="175"/>
      <c r="AM1170" s="175"/>
      <c r="AN1170" s="175"/>
      <c r="AO1170" s="175"/>
      <c r="AP1170" s="175"/>
      <c r="AS1170" s="3"/>
    </row>
    <row r="1171" spans="36:45">
      <c r="AJ1171" s="175"/>
      <c r="AK1171" s="175"/>
      <c r="AL1171" s="175"/>
      <c r="AM1171" s="175"/>
      <c r="AN1171" s="175"/>
      <c r="AO1171" s="175"/>
      <c r="AP1171" s="175"/>
      <c r="AS1171" s="3"/>
    </row>
    <row r="1172" spans="36:45">
      <c r="AJ1172" s="175"/>
      <c r="AK1172" s="175"/>
      <c r="AL1172" s="175"/>
      <c r="AM1172" s="175"/>
      <c r="AN1172" s="175"/>
      <c r="AO1172" s="175"/>
      <c r="AP1172" s="175"/>
      <c r="AS1172" s="3"/>
    </row>
    <row r="1173" spans="36:45">
      <c r="AJ1173" s="175"/>
      <c r="AK1173" s="175"/>
      <c r="AL1173" s="175"/>
      <c r="AM1173" s="175"/>
      <c r="AN1173" s="175"/>
      <c r="AO1173" s="175"/>
      <c r="AP1173" s="175"/>
      <c r="AS1173" s="3"/>
    </row>
    <row r="1174" spans="36:45">
      <c r="AJ1174" s="175"/>
      <c r="AK1174" s="175"/>
      <c r="AL1174" s="175"/>
      <c r="AM1174" s="175"/>
      <c r="AN1174" s="175"/>
      <c r="AO1174" s="175"/>
      <c r="AP1174" s="175"/>
      <c r="AS1174" s="3"/>
    </row>
    <row r="1175" spans="36:45">
      <c r="AJ1175" s="175"/>
      <c r="AK1175" s="175"/>
      <c r="AL1175" s="175"/>
      <c r="AM1175" s="175"/>
      <c r="AN1175" s="175"/>
      <c r="AO1175" s="175"/>
      <c r="AP1175" s="175"/>
      <c r="AS1175" s="3"/>
    </row>
    <row r="1176" spans="36:45">
      <c r="AJ1176" s="175"/>
      <c r="AK1176" s="175"/>
      <c r="AL1176" s="175"/>
      <c r="AM1176" s="175"/>
      <c r="AN1176" s="175"/>
      <c r="AO1176" s="175"/>
      <c r="AP1176" s="175"/>
      <c r="AS1176" s="3"/>
    </row>
    <row r="1177" spans="36:45">
      <c r="AJ1177" s="175"/>
      <c r="AK1177" s="175"/>
      <c r="AL1177" s="175"/>
      <c r="AM1177" s="175"/>
      <c r="AN1177" s="175"/>
      <c r="AO1177" s="175"/>
      <c r="AP1177" s="175"/>
      <c r="AS1177" s="3"/>
    </row>
    <row r="1178" spans="36:45">
      <c r="AJ1178" s="175"/>
      <c r="AK1178" s="175"/>
      <c r="AL1178" s="175"/>
      <c r="AM1178" s="175"/>
      <c r="AN1178" s="175"/>
      <c r="AO1178" s="175"/>
      <c r="AP1178" s="175"/>
      <c r="AS1178" s="3"/>
    </row>
    <row r="1179" spans="36:45">
      <c r="AJ1179" s="175"/>
      <c r="AK1179" s="175"/>
      <c r="AL1179" s="175"/>
      <c r="AM1179" s="175"/>
      <c r="AN1179" s="175"/>
      <c r="AO1179" s="175"/>
      <c r="AP1179" s="175"/>
      <c r="AS1179" s="3"/>
    </row>
    <row r="1180" spans="36:45">
      <c r="AJ1180" s="175"/>
      <c r="AK1180" s="175"/>
      <c r="AL1180" s="175"/>
      <c r="AM1180" s="175"/>
      <c r="AN1180" s="175"/>
      <c r="AO1180" s="175"/>
      <c r="AP1180" s="175"/>
      <c r="AS1180" s="3"/>
    </row>
    <row r="1181" spans="36:45">
      <c r="AJ1181" s="175"/>
      <c r="AK1181" s="175"/>
      <c r="AL1181" s="175"/>
      <c r="AM1181" s="175"/>
      <c r="AN1181" s="175"/>
      <c r="AO1181" s="175"/>
      <c r="AP1181" s="175"/>
      <c r="AS1181" s="3"/>
    </row>
    <row r="1182" spans="36:45">
      <c r="AJ1182" s="175"/>
      <c r="AK1182" s="175"/>
      <c r="AL1182" s="175"/>
      <c r="AM1182" s="175"/>
      <c r="AN1182" s="175"/>
      <c r="AO1182" s="175"/>
      <c r="AP1182" s="175"/>
      <c r="AS1182" s="3"/>
    </row>
    <row r="1183" spans="36:45">
      <c r="AJ1183" s="175"/>
      <c r="AK1183" s="175"/>
      <c r="AL1183" s="175"/>
      <c r="AM1183" s="175"/>
      <c r="AN1183" s="175"/>
      <c r="AO1183" s="175"/>
      <c r="AP1183" s="175"/>
      <c r="AS1183" s="3"/>
    </row>
    <row r="1184" spans="36:45">
      <c r="AJ1184" s="175"/>
      <c r="AK1184" s="175"/>
      <c r="AL1184" s="175"/>
      <c r="AM1184" s="175"/>
      <c r="AN1184" s="175"/>
      <c r="AO1184" s="175"/>
      <c r="AP1184" s="175"/>
      <c r="AS1184" s="3"/>
    </row>
    <row r="1185" spans="36:45">
      <c r="AJ1185" s="175"/>
      <c r="AK1185" s="175"/>
      <c r="AL1185" s="175"/>
      <c r="AM1185" s="175"/>
      <c r="AN1185" s="175"/>
      <c r="AO1185" s="175"/>
      <c r="AP1185" s="175"/>
      <c r="AS1185" s="3"/>
    </row>
    <row r="1186" spans="36:45">
      <c r="AJ1186" s="175"/>
      <c r="AK1186" s="175"/>
      <c r="AL1186" s="175"/>
      <c r="AM1186" s="175"/>
      <c r="AN1186" s="175"/>
      <c r="AO1186" s="175"/>
      <c r="AP1186" s="175"/>
      <c r="AS1186" s="3"/>
    </row>
    <row r="1187" spans="36:45">
      <c r="AJ1187" s="175"/>
      <c r="AK1187" s="175"/>
      <c r="AL1187" s="175"/>
      <c r="AM1187" s="175"/>
      <c r="AN1187" s="175"/>
      <c r="AO1187" s="175"/>
      <c r="AP1187" s="175"/>
      <c r="AS1187" s="3"/>
    </row>
    <row r="1188" spans="36:45">
      <c r="AJ1188" s="175"/>
      <c r="AK1188" s="175"/>
      <c r="AL1188" s="175"/>
      <c r="AM1188" s="175"/>
      <c r="AN1188" s="175"/>
      <c r="AO1188" s="175"/>
      <c r="AP1188" s="175"/>
      <c r="AS1188" s="3"/>
    </row>
    <row r="1189" spans="36:45">
      <c r="AJ1189" s="175"/>
      <c r="AK1189" s="175"/>
      <c r="AL1189" s="175"/>
      <c r="AM1189" s="175"/>
      <c r="AN1189" s="175"/>
      <c r="AO1189" s="175"/>
      <c r="AP1189" s="175"/>
      <c r="AS1189" s="3"/>
    </row>
    <row r="1190" spans="36:45">
      <c r="AJ1190" s="175"/>
      <c r="AK1190" s="175"/>
      <c r="AL1190" s="175"/>
      <c r="AM1190" s="175"/>
      <c r="AN1190" s="175"/>
      <c r="AO1190" s="175"/>
      <c r="AP1190" s="175"/>
      <c r="AS1190" s="3"/>
    </row>
    <row r="1191" spans="36:45">
      <c r="AJ1191" s="175"/>
      <c r="AK1191" s="175"/>
      <c r="AL1191" s="175"/>
      <c r="AM1191" s="175"/>
      <c r="AN1191" s="175"/>
      <c r="AO1191" s="175"/>
      <c r="AP1191" s="175"/>
      <c r="AS1191" s="3"/>
    </row>
    <row r="1192" spans="36:45">
      <c r="AJ1192" s="175"/>
      <c r="AK1192" s="175"/>
      <c r="AL1192" s="175"/>
      <c r="AM1192" s="175"/>
      <c r="AN1192" s="175"/>
      <c r="AO1192" s="175"/>
      <c r="AP1192" s="175"/>
      <c r="AS1192" s="3"/>
    </row>
    <row r="1193" spans="36:45">
      <c r="AJ1193" s="175"/>
      <c r="AK1193" s="175"/>
      <c r="AL1193" s="175"/>
      <c r="AM1193" s="175"/>
      <c r="AN1193" s="175"/>
      <c r="AO1193" s="175"/>
      <c r="AP1193" s="175"/>
      <c r="AS1193" s="3"/>
    </row>
    <row r="1194" spans="36:45">
      <c r="AJ1194" s="175"/>
      <c r="AK1194" s="175"/>
      <c r="AL1194" s="175"/>
      <c r="AM1194" s="175"/>
      <c r="AN1194" s="175"/>
      <c r="AO1194" s="175"/>
      <c r="AP1194" s="175"/>
      <c r="AS1194" s="3"/>
    </row>
    <row r="1195" spans="36:45">
      <c r="AJ1195" s="175"/>
      <c r="AK1195" s="175"/>
      <c r="AL1195" s="175"/>
      <c r="AM1195" s="175"/>
      <c r="AN1195" s="175"/>
      <c r="AO1195" s="175"/>
      <c r="AP1195" s="175"/>
      <c r="AS1195" s="3"/>
    </row>
    <row r="1196" spans="36:45">
      <c r="AJ1196" s="175"/>
      <c r="AK1196" s="175"/>
      <c r="AL1196" s="175"/>
      <c r="AM1196" s="175"/>
      <c r="AN1196" s="175"/>
      <c r="AO1196" s="175"/>
      <c r="AP1196" s="175"/>
      <c r="AS1196" s="3"/>
    </row>
    <row r="1197" spans="36:45">
      <c r="AJ1197" s="175"/>
      <c r="AK1197" s="175"/>
      <c r="AL1197" s="175"/>
      <c r="AM1197" s="175"/>
      <c r="AN1197" s="175"/>
      <c r="AO1197" s="175"/>
      <c r="AP1197" s="175"/>
      <c r="AS1197" s="3"/>
    </row>
    <row r="1198" spans="36:45">
      <c r="AJ1198" s="175"/>
      <c r="AK1198" s="175"/>
      <c r="AL1198" s="175"/>
      <c r="AM1198" s="175"/>
      <c r="AN1198" s="175"/>
      <c r="AO1198" s="175"/>
      <c r="AP1198" s="175"/>
      <c r="AS1198" s="3"/>
    </row>
    <row r="1199" spans="36:45">
      <c r="AJ1199" s="175"/>
      <c r="AK1199" s="175"/>
      <c r="AL1199" s="175"/>
      <c r="AM1199" s="175"/>
      <c r="AN1199" s="175"/>
      <c r="AO1199" s="175"/>
      <c r="AP1199" s="175"/>
      <c r="AS1199" s="3"/>
    </row>
    <row r="1200" spans="36:45">
      <c r="AJ1200" s="175"/>
      <c r="AK1200" s="175"/>
      <c r="AL1200" s="175"/>
      <c r="AM1200" s="175"/>
      <c r="AN1200" s="175"/>
      <c r="AO1200" s="175"/>
      <c r="AP1200" s="175"/>
      <c r="AS1200" s="3"/>
    </row>
    <row r="1201" spans="36:45">
      <c r="AJ1201" s="175"/>
      <c r="AK1201" s="175"/>
      <c r="AL1201" s="175"/>
      <c r="AM1201" s="175"/>
      <c r="AN1201" s="175"/>
      <c r="AO1201" s="175"/>
      <c r="AP1201" s="175"/>
      <c r="AS1201" s="3"/>
    </row>
    <row r="1202" spans="36:45">
      <c r="AJ1202" s="175"/>
      <c r="AK1202" s="175"/>
      <c r="AL1202" s="175"/>
      <c r="AM1202" s="175"/>
      <c r="AN1202" s="175"/>
      <c r="AO1202" s="175"/>
      <c r="AP1202" s="175"/>
      <c r="AS1202" s="3"/>
    </row>
    <row r="1203" spans="36:45">
      <c r="AJ1203" s="175"/>
      <c r="AK1203" s="175"/>
      <c r="AL1203" s="175"/>
      <c r="AM1203" s="175"/>
      <c r="AN1203" s="175"/>
      <c r="AO1203" s="175"/>
      <c r="AP1203" s="175"/>
      <c r="AS1203" s="3"/>
    </row>
    <row r="1204" spans="36:45">
      <c r="AJ1204" s="175"/>
      <c r="AK1204" s="175"/>
      <c r="AL1204" s="175"/>
      <c r="AM1204" s="175"/>
      <c r="AN1204" s="175"/>
      <c r="AO1204" s="175"/>
      <c r="AP1204" s="175"/>
      <c r="AS1204" s="3"/>
    </row>
    <row r="1205" spans="36:45">
      <c r="AJ1205" s="175"/>
      <c r="AK1205" s="175"/>
      <c r="AL1205" s="175"/>
      <c r="AM1205" s="175"/>
      <c r="AN1205" s="175"/>
      <c r="AO1205" s="175"/>
      <c r="AP1205" s="175"/>
      <c r="AS1205" s="3"/>
    </row>
    <row r="1206" spans="36:45">
      <c r="AJ1206" s="175"/>
      <c r="AK1206" s="175"/>
      <c r="AL1206" s="175"/>
      <c r="AM1206" s="175"/>
      <c r="AN1206" s="175"/>
      <c r="AO1206" s="175"/>
      <c r="AP1206" s="175"/>
      <c r="AS1206" s="3"/>
    </row>
    <row r="1207" spans="36:45">
      <c r="AJ1207" s="175"/>
      <c r="AK1207" s="175"/>
      <c r="AL1207" s="175"/>
      <c r="AM1207" s="175"/>
      <c r="AN1207" s="175"/>
      <c r="AO1207" s="175"/>
      <c r="AP1207" s="175"/>
      <c r="AS1207" s="3"/>
    </row>
    <row r="1208" spans="36:45">
      <c r="AJ1208" s="175"/>
      <c r="AK1208" s="175"/>
      <c r="AL1208" s="175"/>
      <c r="AM1208" s="175"/>
      <c r="AN1208" s="175"/>
      <c r="AO1208" s="175"/>
      <c r="AP1208" s="175"/>
      <c r="AS1208" s="3"/>
    </row>
    <row r="1209" spans="36:45">
      <c r="AJ1209" s="175"/>
      <c r="AK1209" s="175"/>
      <c r="AL1209" s="175"/>
      <c r="AM1209" s="175"/>
      <c r="AN1209" s="175"/>
      <c r="AO1209" s="175"/>
      <c r="AP1209" s="175"/>
      <c r="AS1209" s="3"/>
    </row>
    <row r="1210" spans="36:45">
      <c r="AJ1210" s="175"/>
      <c r="AK1210" s="175"/>
      <c r="AL1210" s="175"/>
      <c r="AM1210" s="175"/>
      <c r="AN1210" s="175"/>
      <c r="AO1210" s="175"/>
      <c r="AP1210" s="175"/>
      <c r="AS1210" s="3"/>
    </row>
    <row r="1211" spans="36:45">
      <c r="AJ1211" s="175"/>
      <c r="AK1211" s="175"/>
      <c r="AL1211" s="175"/>
      <c r="AM1211" s="175"/>
      <c r="AN1211" s="175"/>
      <c r="AO1211" s="175"/>
      <c r="AP1211" s="175"/>
      <c r="AS1211" s="3"/>
    </row>
    <row r="1212" spans="36:45">
      <c r="AJ1212" s="175"/>
      <c r="AK1212" s="175"/>
      <c r="AL1212" s="175"/>
      <c r="AM1212" s="175"/>
      <c r="AN1212" s="175"/>
      <c r="AO1212" s="175"/>
      <c r="AP1212" s="175"/>
      <c r="AS1212" s="3"/>
    </row>
    <row r="1213" spans="36:45">
      <c r="AJ1213" s="175"/>
      <c r="AK1213" s="175"/>
      <c r="AL1213" s="175"/>
      <c r="AM1213" s="175"/>
      <c r="AN1213" s="175"/>
      <c r="AO1213" s="175"/>
      <c r="AP1213" s="175"/>
      <c r="AS1213" s="3"/>
    </row>
    <row r="1214" spans="36:45">
      <c r="AJ1214" s="175"/>
      <c r="AK1214" s="175"/>
      <c r="AL1214" s="175"/>
      <c r="AM1214" s="175"/>
      <c r="AN1214" s="175"/>
      <c r="AO1214" s="175"/>
      <c r="AP1214" s="175"/>
      <c r="AS1214" s="3"/>
    </row>
    <row r="1215" spans="36:45">
      <c r="AJ1215" s="175"/>
      <c r="AK1215" s="175"/>
      <c r="AL1215" s="175"/>
      <c r="AM1215" s="175"/>
      <c r="AN1215" s="175"/>
      <c r="AO1215" s="175"/>
      <c r="AP1215" s="175"/>
      <c r="AS1215" s="3"/>
    </row>
    <row r="1216" spans="36:45">
      <c r="AJ1216" s="175"/>
      <c r="AK1216" s="175"/>
      <c r="AL1216" s="175"/>
      <c r="AM1216" s="175"/>
      <c r="AN1216" s="175"/>
      <c r="AO1216" s="175"/>
      <c r="AP1216" s="175"/>
      <c r="AS1216" s="3"/>
    </row>
    <row r="1217" spans="36:45">
      <c r="AJ1217" s="175"/>
      <c r="AK1217" s="175"/>
      <c r="AL1217" s="175"/>
      <c r="AM1217" s="175"/>
      <c r="AN1217" s="175"/>
      <c r="AO1217" s="175"/>
      <c r="AP1217" s="175"/>
      <c r="AS1217" s="3"/>
    </row>
    <row r="1218" spans="36:45">
      <c r="AJ1218" s="175"/>
      <c r="AK1218" s="175"/>
      <c r="AL1218" s="175"/>
      <c r="AM1218" s="175"/>
      <c r="AN1218" s="175"/>
      <c r="AO1218" s="175"/>
      <c r="AP1218" s="175"/>
      <c r="AS1218" s="3"/>
    </row>
    <row r="1219" spans="36:45">
      <c r="AJ1219" s="175"/>
      <c r="AK1219" s="175"/>
      <c r="AL1219" s="175"/>
      <c r="AM1219" s="175"/>
      <c r="AN1219" s="175"/>
      <c r="AO1219" s="175"/>
      <c r="AP1219" s="175"/>
      <c r="AS1219" s="3"/>
    </row>
    <row r="1220" spans="36:45">
      <c r="AJ1220" s="175"/>
      <c r="AK1220" s="175"/>
      <c r="AL1220" s="175"/>
      <c r="AM1220" s="175"/>
      <c r="AN1220" s="175"/>
      <c r="AO1220" s="175"/>
      <c r="AP1220" s="175"/>
      <c r="AS1220" s="3"/>
    </row>
    <row r="1221" spans="36:45">
      <c r="AJ1221" s="175"/>
      <c r="AK1221" s="175"/>
      <c r="AL1221" s="175"/>
      <c r="AM1221" s="175"/>
      <c r="AN1221" s="175"/>
      <c r="AO1221" s="175"/>
      <c r="AP1221" s="175"/>
      <c r="AS1221" s="3"/>
    </row>
    <row r="1222" spans="36:45">
      <c r="AJ1222" s="175"/>
      <c r="AK1222" s="175"/>
      <c r="AL1222" s="175"/>
      <c r="AM1222" s="175"/>
      <c r="AN1222" s="175"/>
      <c r="AO1222" s="175"/>
      <c r="AP1222" s="175"/>
      <c r="AS1222" s="3"/>
    </row>
    <row r="1223" spans="36:45">
      <c r="AJ1223" s="175"/>
      <c r="AK1223" s="175"/>
      <c r="AL1223" s="175"/>
      <c r="AM1223" s="175"/>
      <c r="AN1223" s="175"/>
      <c r="AO1223" s="175"/>
      <c r="AP1223" s="175"/>
      <c r="AS1223" s="3"/>
    </row>
    <row r="1224" spans="36:45">
      <c r="AJ1224" s="175"/>
      <c r="AK1224" s="175"/>
      <c r="AL1224" s="175"/>
      <c r="AM1224" s="175"/>
      <c r="AN1224" s="175"/>
      <c r="AO1224" s="175"/>
      <c r="AP1224" s="175"/>
      <c r="AS1224" s="3"/>
    </row>
    <row r="1225" spans="36:45">
      <c r="AJ1225" s="175"/>
      <c r="AK1225" s="175"/>
      <c r="AL1225" s="175"/>
      <c r="AM1225" s="175"/>
      <c r="AN1225" s="175"/>
      <c r="AO1225" s="175"/>
      <c r="AP1225" s="175"/>
      <c r="AS1225" s="3"/>
    </row>
    <row r="1226" spans="36:45">
      <c r="AJ1226" s="175"/>
      <c r="AK1226" s="175"/>
      <c r="AL1226" s="175"/>
      <c r="AM1226" s="175"/>
      <c r="AN1226" s="175"/>
      <c r="AO1226" s="175"/>
      <c r="AP1226" s="175"/>
      <c r="AS1226" s="3"/>
    </row>
    <row r="1227" spans="36:45">
      <c r="AJ1227" s="175"/>
      <c r="AK1227" s="175"/>
      <c r="AL1227" s="175"/>
      <c r="AM1227" s="175"/>
      <c r="AN1227" s="175"/>
      <c r="AO1227" s="175"/>
      <c r="AP1227" s="175"/>
      <c r="AS1227" s="3"/>
    </row>
    <row r="1228" spans="36:45">
      <c r="AJ1228" s="175"/>
      <c r="AK1228" s="175"/>
      <c r="AL1228" s="175"/>
      <c r="AM1228" s="175"/>
      <c r="AN1228" s="175"/>
      <c r="AO1228" s="175"/>
      <c r="AP1228" s="175"/>
      <c r="AS1228" s="3"/>
    </row>
    <row r="1229" spans="36:45">
      <c r="AJ1229" s="175"/>
      <c r="AK1229" s="175"/>
      <c r="AL1229" s="175"/>
      <c r="AM1229" s="175"/>
      <c r="AN1229" s="175"/>
      <c r="AO1229" s="175"/>
      <c r="AP1229" s="175"/>
      <c r="AS1229" s="3"/>
    </row>
    <row r="1230" spans="36:45">
      <c r="AJ1230" s="175"/>
      <c r="AK1230" s="175"/>
      <c r="AL1230" s="175"/>
      <c r="AM1230" s="175"/>
      <c r="AN1230" s="175"/>
      <c r="AO1230" s="175"/>
      <c r="AP1230" s="175"/>
      <c r="AS1230" s="3"/>
    </row>
    <row r="1231" spans="36:45">
      <c r="AJ1231" s="175"/>
      <c r="AK1231" s="175"/>
      <c r="AL1231" s="175"/>
      <c r="AM1231" s="175"/>
      <c r="AN1231" s="175"/>
      <c r="AO1231" s="175"/>
      <c r="AP1231" s="175"/>
      <c r="AS1231" s="3"/>
    </row>
    <row r="1232" spans="36:45">
      <c r="AJ1232" s="175"/>
      <c r="AK1232" s="175"/>
      <c r="AL1232" s="175"/>
      <c r="AM1232" s="175"/>
      <c r="AN1232" s="175"/>
      <c r="AO1232" s="175"/>
      <c r="AP1232" s="175"/>
      <c r="AS1232" s="3"/>
    </row>
    <row r="1233" spans="36:45">
      <c r="AJ1233" s="175"/>
      <c r="AK1233" s="175"/>
      <c r="AL1233" s="175"/>
      <c r="AM1233" s="175"/>
      <c r="AN1233" s="175"/>
      <c r="AO1233" s="175"/>
      <c r="AP1233" s="175"/>
      <c r="AS1233" s="3"/>
    </row>
    <row r="1234" spans="36:45">
      <c r="AJ1234" s="175"/>
      <c r="AK1234" s="175"/>
      <c r="AL1234" s="175"/>
      <c r="AM1234" s="175"/>
      <c r="AN1234" s="175"/>
      <c r="AO1234" s="175"/>
      <c r="AP1234" s="175"/>
      <c r="AS1234" s="3"/>
    </row>
    <row r="1235" spans="36:45">
      <c r="AJ1235" s="175"/>
      <c r="AK1235" s="175"/>
      <c r="AL1235" s="175"/>
      <c r="AM1235" s="175"/>
      <c r="AN1235" s="175"/>
      <c r="AO1235" s="175"/>
      <c r="AP1235" s="175"/>
      <c r="AS1235" s="3"/>
    </row>
    <row r="1236" spans="36:45">
      <c r="AJ1236" s="175"/>
      <c r="AK1236" s="175"/>
      <c r="AL1236" s="175"/>
      <c r="AM1236" s="175"/>
      <c r="AN1236" s="175"/>
      <c r="AO1236" s="175"/>
      <c r="AP1236" s="175"/>
      <c r="AS1236" s="3"/>
    </row>
    <row r="1237" spans="36:45">
      <c r="AJ1237" s="175"/>
      <c r="AK1237" s="175"/>
      <c r="AL1237" s="175"/>
      <c r="AM1237" s="175"/>
      <c r="AN1237" s="175"/>
      <c r="AO1237" s="175"/>
      <c r="AP1237" s="175"/>
      <c r="AS1237" s="3"/>
    </row>
    <row r="1238" spans="36:45">
      <c r="AJ1238" s="175"/>
      <c r="AK1238" s="175"/>
      <c r="AL1238" s="175"/>
      <c r="AM1238" s="175"/>
      <c r="AN1238" s="175"/>
      <c r="AO1238" s="175"/>
      <c r="AP1238" s="175"/>
      <c r="AS1238" s="3"/>
    </row>
    <row r="1239" spans="36:45">
      <c r="AJ1239" s="175"/>
      <c r="AK1239" s="175"/>
      <c r="AL1239" s="175"/>
      <c r="AM1239" s="175"/>
      <c r="AN1239" s="175"/>
      <c r="AO1239" s="175"/>
      <c r="AP1239" s="175"/>
      <c r="AS1239" s="3"/>
    </row>
    <row r="1240" spans="36:45">
      <c r="AJ1240" s="175"/>
      <c r="AK1240" s="175"/>
      <c r="AL1240" s="175"/>
      <c r="AM1240" s="175"/>
      <c r="AN1240" s="175"/>
      <c r="AO1240" s="175"/>
      <c r="AP1240" s="175"/>
      <c r="AS1240" s="3"/>
    </row>
    <row r="1241" spans="36:45">
      <c r="AJ1241" s="175"/>
      <c r="AK1241" s="175"/>
      <c r="AL1241" s="175"/>
      <c r="AM1241" s="175"/>
      <c r="AN1241" s="175"/>
      <c r="AO1241" s="175"/>
      <c r="AP1241" s="175"/>
      <c r="AS1241" s="3"/>
    </row>
    <row r="1242" spans="36:45">
      <c r="AJ1242" s="175"/>
      <c r="AK1242" s="175"/>
      <c r="AL1242" s="175"/>
      <c r="AM1242" s="175"/>
      <c r="AN1242" s="175"/>
      <c r="AO1242" s="175"/>
      <c r="AP1242" s="175"/>
      <c r="AS1242" s="3"/>
    </row>
    <row r="1243" spans="36:45">
      <c r="AJ1243" s="175"/>
      <c r="AK1243" s="175"/>
      <c r="AL1243" s="175"/>
      <c r="AM1243" s="175"/>
      <c r="AN1243" s="175"/>
      <c r="AO1243" s="175"/>
      <c r="AP1243" s="175"/>
      <c r="AS1243" s="3"/>
    </row>
    <row r="1244" spans="36:45">
      <c r="AJ1244" s="175"/>
      <c r="AK1244" s="175"/>
      <c r="AL1244" s="175"/>
      <c r="AM1244" s="175"/>
      <c r="AN1244" s="175"/>
      <c r="AO1244" s="175"/>
      <c r="AP1244" s="175"/>
      <c r="AS1244" s="3"/>
    </row>
    <row r="1245" spans="36:45">
      <c r="AJ1245" s="175"/>
      <c r="AK1245" s="175"/>
      <c r="AL1245" s="175"/>
      <c r="AM1245" s="175"/>
      <c r="AN1245" s="175"/>
      <c r="AO1245" s="175"/>
      <c r="AP1245" s="175"/>
      <c r="AS1245" s="3"/>
    </row>
    <row r="1246" spans="36:45">
      <c r="AJ1246" s="175"/>
      <c r="AK1246" s="175"/>
      <c r="AL1246" s="175"/>
      <c r="AM1246" s="175"/>
      <c r="AN1246" s="175"/>
      <c r="AO1246" s="175"/>
      <c r="AP1246" s="175"/>
      <c r="AS1246" s="3"/>
    </row>
    <row r="1247" spans="36:45">
      <c r="AJ1247" s="175"/>
      <c r="AK1247" s="175"/>
      <c r="AL1247" s="175"/>
      <c r="AM1247" s="175"/>
      <c r="AN1247" s="175"/>
      <c r="AO1247" s="175"/>
      <c r="AP1247" s="175"/>
      <c r="AS1247" s="3"/>
    </row>
    <row r="1248" spans="36:45">
      <c r="AJ1248" s="175"/>
      <c r="AK1248" s="175"/>
      <c r="AL1248" s="175"/>
      <c r="AM1248" s="175"/>
      <c r="AN1248" s="175"/>
      <c r="AO1248" s="175"/>
      <c r="AP1248" s="175"/>
      <c r="AS1248" s="3"/>
    </row>
    <row r="1249" spans="36:45">
      <c r="AJ1249" s="175"/>
      <c r="AK1249" s="175"/>
      <c r="AL1249" s="175"/>
      <c r="AM1249" s="175"/>
      <c r="AN1249" s="175"/>
      <c r="AO1249" s="175"/>
      <c r="AP1249" s="175"/>
      <c r="AS1249" s="3"/>
    </row>
    <row r="1250" spans="36:45">
      <c r="AJ1250" s="175"/>
      <c r="AK1250" s="175"/>
      <c r="AL1250" s="175"/>
      <c r="AM1250" s="175"/>
      <c r="AN1250" s="175"/>
      <c r="AO1250" s="175"/>
      <c r="AP1250" s="175"/>
      <c r="AS1250" s="3"/>
    </row>
    <row r="1251" spans="36:45">
      <c r="AJ1251" s="175"/>
      <c r="AK1251" s="175"/>
      <c r="AL1251" s="175"/>
      <c r="AM1251" s="175"/>
      <c r="AN1251" s="175"/>
      <c r="AO1251" s="175"/>
      <c r="AP1251" s="175"/>
      <c r="AS1251" s="3"/>
    </row>
    <row r="1252" spans="36:45">
      <c r="AJ1252" s="175"/>
      <c r="AK1252" s="175"/>
      <c r="AL1252" s="175"/>
      <c r="AM1252" s="175"/>
      <c r="AN1252" s="175"/>
      <c r="AO1252" s="175"/>
      <c r="AP1252" s="175"/>
      <c r="AS1252" s="3"/>
    </row>
    <row r="1253" spans="36:45">
      <c r="AJ1253" s="175"/>
      <c r="AK1253" s="175"/>
      <c r="AL1253" s="175"/>
      <c r="AM1253" s="175"/>
      <c r="AN1253" s="175"/>
      <c r="AO1253" s="175"/>
      <c r="AP1253" s="175"/>
      <c r="AS1253" s="3"/>
    </row>
    <row r="1254" spans="36:45">
      <c r="AJ1254" s="175"/>
      <c r="AK1254" s="175"/>
      <c r="AL1254" s="175"/>
      <c r="AM1254" s="175"/>
      <c r="AN1254" s="175"/>
      <c r="AO1254" s="175"/>
      <c r="AP1254" s="175"/>
      <c r="AS1254" s="3"/>
    </row>
    <row r="1255" spans="36:45">
      <c r="AJ1255" s="175"/>
      <c r="AK1255" s="175"/>
      <c r="AL1255" s="175"/>
      <c r="AM1255" s="175"/>
      <c r="AN1255" s="175"/>
      <c r="AO1255" s="175"/>
      <c r="AP1255" s="175"/>
      <c r="AS1255" s="3"/>
    </row>
    <row r="1256" spans="36:45">
      <c r="AJ1256" s="175"/>
      <c r="AK1256" s="175"/>
      <c r="AL1256" s="175"/>
      <c r="AM1256" s="175"/>
      <c r="AN1256" s="175"/>
      <c r="AO1256" s="175"/>
      <c r="AP1256" s="175"/>
      <c r="AS1256" s="3"/>
    </row>
    <row r="1257" spans="36:45">
      <c r="AJ1257" s="175"/>
      <c r="AK1257" s="175"/>
      <c r="AL1257" s="175"/>
      <c r="AM1257" s="175"/>
      <c r="AN1257" s="175"/>
      <c r="AO1257" s="175"/>
      <c r="AP1257" s="175"/>
      <c r="AS1257" s="3"/>
    </row>
    <row r="1258" spans="36:45">
      <c r="AJ1258" s="175"/>
      <c r="AK1258" s="175"/>
      <c r="AL1258" s="175"/>
      <c r="AM1258" s="175"/>
      <c r="AN1258" s="175"/>
      <c r="AO1258" s="175"/>
      <c r="AP1258" s="175"/>
      <c r="AS1258" s="3"/>
    </row>
    <row r="1259" spans="36:45">
      <c r="AJ1259" s="175"/>
      <c r="AK1259" s="175"/>
      <c r="AL1259" s="175"/>
      <c r="AM1259" s="175"/>
      <c r="AN1259" s="175"/>
      <c r="AO1259" s="175"/>
      <c r="AP1259" s="175"/>
      <c r="AS1259" s="3"/>
    </row>
    <row r="1260" spans="36:45">
      <c r="AJ1260" s="175"/>
      <c r="AK1260" s="175"/>
      <c r="AL1260" s="175"/>
      <c r="AM1260" s="175"/>
      <c r="AN1260" s="175"/>
      <c r="AO1260" s="175"/>
      <c r="AP1260" s="175"/>
      <c r="AS1260" s="3"/>
    </row>
    <row r="1261" spans="36:45">
      <c r="AJ1261" s="175"/>
      <c r="AK1261" s="175"/>
      <c r="AL1261" s="175"/>
      <c r="AM1261" s="175"/>
      <c r="AN1261" s="175"/>
      <c r="AO1261" s="175"/>
      <c r="AP1261" s="175"/>
      <c r="AS1261" s="3"/>
    </row>
    <row r="1262" spans="36:45">
      <c r="AJ1262" s="175"/>
      <c r="AK1262" s="175"/>
      <c r="AL1262" s="175"/>
      <c r="AM1262" s="175"/>
      <c r="AN1262" s="175"/>
      <c r="AO1262" s="175"/>
      <c r="AP1262" s="175"/>
      <c r="AS1262" s="3"/>
    </row>
    <row r="1263" spans="36:45">
      <c r="AJ1263" s="175"/>
      <c r="AK1263" s="175"/>
      <c r="AL1263" s="175"/>
      <c r="AM1263" s="175"/>
      <c r="AN1263" s="175"/>
      <c r="AO1263" s="175"/>
      <c r="AP1263" s="175"/>
      <c r="AS1263" s="3"/>
    </row>
    <row r="1264" spans="36:45">
      <c r="AJ1264" s="175"/>
      <c r="AK1264" s="175"/>
      <c r="AL1264" s="175"/>
      <c r="AM1264" s="175"/>
      <c r="AN1264" s="175"/>
      <c r="AO1264" s="175"/>
      <c r="AP1264" s="175"/>
      <c r="AS1264" s="3"/>
    </row>
    <row r="1265" spans="36:45">
      <c r="AJ1265" s="175"/>
      <c r="AK1265" s="175"/>
      <c r="AL1265" s="175"/>
      <c r="AM1265" s="175"/>
      <c r="AN1265" s="175"/>
      <c r="AO1265" s="175"/>
      <c r="AP1265" s="175"/>
      <c r="AS1265" s="3"/>
    </row>
    <row r="1266" spans="36:45">
      <c r="AJ1266" s="175"/>
      <c r="AK1266" s="175"/>
      <c r="AL1266" s="175"/>
      <c r="AM1266" s="175"/>
      <c r="AN1266" s="175"/>
      <c r="AO1266" s="175"/>
      <c r="AP1266" s="175"/>
      <c r="AS1266" s="3"/>
    </row>
    <row r="1267" spans="36:45">
      <c r="AJ1267" s="175"/>
      <c r="AK1267" s="175"/>
      <c r="AL1267" s="175"/>
      <c r="AM1267" s="175"/>
      <c r="AN1267" s="175"/>
      <c r="AO1267" s="175"/>
      <c r="AP1267" s="175"/>
      <c r="AS1267" s="3"/>
    </row>
    <row r="1268" spans="36:45">
      <c r="AJ1268" s="175"/>
      <c r="AK1268" s="175"/>
      <c r="AL1268" s="175"/>
      <c r="AM1268" s="175"/>
      <c r="AN1268" s="175"/>
      <c r="AO1268" s="175"/>
      <c r="AP1268" s="175"/>
      <c r="AS1268" s="3"/>
    </row>
    <row r="1269" spans="36:45">
      <c r="AJ1269" s="175"/>
      <c r="AK1269" s="175"/>
      <c r="AL1269" s="175"/>
      <c r="AM1269" s="175"/>
      <c r="AN1269" s="175"/>
      <c r="AO1269" s="175"/>
      <c r="AP1269" s="175"/>
      <c r="AS1269" s="3"/>
    </row>
    <row r="1270" spans="36:45">
      <c r="AJ1270" s="175"/>
      <c r="AK1270" s="175"/>
      <c r="AL1270" s="175"/>
      <c r="AM1270" s="175"/>
      <c r="AN1270" s="175"/>
      <c r="AO1270" s="175"/>
      <c r="AP1270" s="175"/>
      <c r="AS1270" s="3"/>
    </row>
    <row r="1271" spans="36:45">
      <c r="AJ1271" s="175"/>
      <c r="AK1271" s="175"/>
      <c r="AL1271" s="175"/>
      <c r="AM1271" s="175"/>
      <c r="AN1271" s="175"/>
      <c r="AO1271" s="175"/>
      <c r="AP1271" s="175"/>
      <c r="AS1271" s="3"/>
    </row>
    <row r="1272" spans="36:45">
      <c r="AJ1272" s="175"/>
      <c r="AK1272" s="175"/>
      <c r="AL1272" s="175"/>
      <c r="AM1272" s="175"/>
      <c r="AN1272" s="175"/>
      <c r="AO1272" s="175"/>
      <c r="AP1272" s="175"/>
      <c r="AS1272" s="3"/>
    </row>
    <row r="1273" spans="36:45">
      <c r="AJ1273" s="175"/>
      <c r="AK1273" s="175"/>
      <c r="AL1273" s="175"/>
      <c r="AM1273" s="175"/>
      <c r="AN1273" s="175"/>
      <c r="AO1273" s="175"/>
      <c r="AP1273" s="175"/>
      <c r="AS1273" s="3"/>
    </row>
    <row r="1274" spans="36:45">
      <c r="AJ1274" s="175"/>
      <c r="AK1274" s="175"/>
      <c r="AL1274" s="175"/>
      <c r="AM1274" s="175"/>
      <c r="AN1274" s="175"/>
      <c r="AO1274" s="175"/>
      <c r="AP1274" s="175"/>
      <c r="AS1274" s="3"/>
    </row>
    <row r="1275" spans="36:45">
      <c r="AJ1275" s="175"/>
      <c r="AK1275" s="175"/>
      <c r="AL1275" s="175"/>
      <c r="AM1275" s="175"/>
      <c r="AN1275" s="175"/>
      <c r="AO1275" s="175"/>
      <c r="AP1275" s="175"/>
      <c r="AS1275" s="3"/>
    </row>
    <row r="1276" spans="36:45">
      <c r="AJ1276" s="175"/>
      <c r="AK1276" s="175"/>
      <c r="AL1276" s="175"/>
      <c r="AM1276" s="175"/>
      <c r="AN1276" s="175"/>
      <c r="AO1276" s="175"/>
      <c r="AP1276" s="175"/>
      <c r="AS1276" s="3"/>
    </row>
    <row r="1277" spans="36:45">
      <c r="AJ1277" s="175"/>
      <c r="AK1277" s="175"/>
      <c r="AL1277" s="175"/>
      <c r="AM1277" s="175"/>
      <c r="AN1277" s="175"/>
      <c r="AO1277" s="175"/>
      <c r="AP1277" s="175"/>
      <c r="AS1277" s="3"/>
    </row>
    <row r="1278" spans="36:45">
      <c r="AJ1278" s="175"/>
      <c r="AK1278" s="175"/>
      <c r="AL1278" s="175"/>
      <c r="AM1278" s="175"/>
      <c r="AN1278" s="175"/>
      <c r="AO1278" s="175"/>
      <c r="AP1278" s="175"/>
      <c r="AS1278" s="3"/>
    </row>
    <row r="1279" spans="36:45">
      <c r="AJ1279" s="175"/>
      <c r="AK1279" s="175"/>
      <c r="AL1279" s="175"/>
      <c r="AM1279" s="175"/>
      <c r="AN1279" s="175"/>
      <c r="AO1279" s="175"/>
      <c r="AP1279" s="175"/>
      <c r="AS1279" s="3"/>
    </row>
    <row r="1280" spans="36:45">
      <c r="AJ1280" s="175"/>
      <c r="AK1280" s="175"/>
      <c r="AL1280" s="175"/>
      <c r="AM1280" s="175"/>
      <c r="AN1280" s="175"/>
      <c r="AO1280" s="175"/>
      <c r="AP1280" s="175"/>
      <c r="AS1280" s="3"/>
    </row>
    <row r="1281" spans="36:45">
      <c r="AJ1281" s="175"/>
      <c r="AK1281" s="175"/>
      <c r="AL1281" s="175"/>
      <c r="AM1281" s="175"/>
      <c r="AN1281" s="175"/>
      <c r="AO1281" s="175"/>
      <c r="AP1281" s="175"/>
      <c r="AS1281" s="3"/>
    </row>
    <row r="1282" spans="36:45">
      <c r="AJ1282" s="175"/>
      <c r="AK1282" s="175"/>
      <c r="AL1282" s="175"/>
      <c r="AM1282" s="175"/>
      <c r="AN1282" s="175"/>
      <c r="AO1282" s="175"/>
      <c r="AP1282" s="175"/>
      <c r="AS1282" s="3"/>
    </row>
    <row r="1283" spans="36:45">
      <c r="AJ1283" s="175"/>
      <c r="AK1283" s="175"/>
      <c r="AL1283" s="175"/>
      <c r="AM1283" s="175"/>
      <c r="AN1283" s="175"/>
      <c r="AO1283" s="175"/>
      <c r="AP1283" s="175"/>
      <c r="AS1283" s="3"/>
    </row>
    <row r="1284" spans="36:45">
      <c r="AJ1284" s="175"/>
      <c r="AK1284" s="175"/>
      <c r="AL1284" s="175"/>
      <c r="AM1284" s="175"/>
      <c r="AN1284" s="175"/>
      <c r="AO1284" s="175"/>
      <c r="AP1284" s="175"/>
      <c r="AS1284" s="3"/>
    </row>
    <row r="1285" spans="36:45">
      <c r="AS1285" s="3"/>
    </row>
  </sheetData>
  <sortState ref="EI18:EI19">
    <sortCondition ref="EI17"/>
  </sortState>
  <mergeCells count="23">
    <mergeCell ref="AP506:AQ506"/>
    <mergeCell ref="AT506:AU506"/>
    <mergeCell ref="AT517:AU517"/>
    <mergeCell ref="AT518:AU518"/>
    <mergeCell ref="AT52:AU52"/>
    <mergeCell ref="AP85:AQ85"/>
    <mergeCell ref="AT104:AU104"/>
    <mergeCell ref="AT115:AU115"/>
    <mergeCell ref="AT116:AU116"/>
    <mergeCell ref="AP123:AQ123"/>
    <mergeCell ref="AR133:AS133"/>
    <mergeCell ref="AR160:AS160"/>
    <mergeCell ref="AT268:AU268"/>
    <mergeCell ref="AT254:AU254"/>
    <mergeCell ref="AT255:AU255"/>
    <mergeCell ref="AT258:AU258"/>
    <mergeCell ref="AT264:AU264"/>
    <mergeCell ref="AT265:AU265"/>
    <mergeCell ref="AP40:AQ40"/>
    <mergeCell ref="AT40:AU40"/>
    <mergeCell ref="AR50:AS50"/>
    <mergeCell ref="AT51:AU51"/>
    <mergeCell ref="AT55:AU5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Giannis</cp:lastModifiedBy>
  <dcterms:created xsi:type="dcterms:W3CDTF">2016-03-25T04:53:34Z</dcterms:created>
  <dcterms:modified xsi:type="dcterms:W3CDTF">2018-02-13T05:52:23Z</dcterms:modified>
</cp:coreProperties>
</file>